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  <sheet name="Empate productos" sheetId="8" r:id="rId8"/>
  </sheets>
  <definedNames>
    <definedName name="_xlnm.Print_Area" localSheetId="0">'1T'!$A$1:$E$73</definedName>
  </definedNames>
  <calcPr fullCalcOnLoad="1"/>
</workbook>
</file>

<file path=xl/sharedStrings.xml><?xml version="1.0" encoding="utf-8"?>
<sst xmlns="http://schemas.openxmlformats.org/spreadsheetml/2006/main" count="598" uniqueCount="98">
  <si>
    <t>CUADRO No. 1</t>
  </si>
  <si>
    <t>Reporte de beneficiarios financiados por el FODESAF</t>
  </si>
  <si>
    <t>Unidad</t>
  </si>
  <si>
    <t>TOTAL</t>
  </si>
  <si>
    <t>CUADRO No. 2</t>
  </si>
  <si>
    <t>Unidad:  Colones</t>
  </si>
  <si>
    <t>CUADRO No. 3</t>
  </si>
  <si>
    <t>Rubro por objeto de gasto</t>
  </si>
  <si>
    <t xml:space="preserve">Remuneraciones </t>
  </si>
  <si>
    <t>Servicios No Personales</t>
  </si>
  <si>
    <t>Transferencias Corrientes</t>
  </si>
  <si>
    <t>CUADRO No. 4</t>
  </si>
  <si>
    <t xml:space="preserve">Reporte de ingresos efectivos  girados por FODESAF </t>
  </si>
  <si>
    <t xml:space="preserve">Tipo de movimiento </t>
  </si>
  <si>
    <t>1) Saldo en Caja inicial (*)</t>
  </si>
  <si>
    <t>2) Ingresos Efectivos recibidos</t>
  </si>
  <si>
    <t>3) Recursos disponibles ( 1+2)</t>
  </si>
  <si>
    <t>4) Egresos efectivos pagados</t>
  </si>
  <si>
    <t xml:space="preserve">Centros de Alimentación </t>
  </si>
  <si>
    <t>Persona menor de edad beneficiaria</t>
  </si>
  <si>
    <t>Enero</t>
  </si>
  <si>
    <t xml:space="preserve">Febrero </t>
  </si>
  <si>
    <t xml:space="preserve">Marzo </t>
  </si>
  <si>
    <t>Total I Trimestre</t>
  </si>
  <si>
    <t>Centros de Atención Integral</t>
  </si>
  <si>
    <t>Programas Residenciales ONG</t>
  </si>
  <si>
    <t>Centros de Atención Integral (Red Nacional de Cuido y Desarrollo Infantil)</t>
  </si>
  <si>
    <t xml:space="preserve">Enero </t>
  </si>
  <si>
    <t>Febrero</t>
  </si>
  <si>
    <t>Marzo</t>
  </si>
  <si>
    <t xml:space="preserve">FODESAF </t>
  </si>
  <si>
    <t>Reporte de gastos efectivos por producto financiados por FODESAF</t>
  </si>
  <si>
    <t>I Trimestre</t>
  </si>
  <si>
    <t>Reporte de gastos efectivos por rubro financiados por FODESAF por detalle del gasto según objeto</t>
  </si>
  <si>
    <t>Materiales y Suministros</t>
  </si>
  <si>
    <t>5) Saldo en Caja Final ( 3-4)</t>
  </si>
  <si>
    <t>Abril</t>
  </si>
  <si>
    <t>Mayo</t>
  </si>
  <si>
    <t>Junio</t>
  </si>
  <si>
    <t>Reporte de gastos efectivos financiados por FODESAF</t>
  </si>
  <si>
    <t>Reporte de gastos efectivos financiados por FODESAF por detalle del gasto según objeto</t>
  </si>
  <si>
    <t>5) Saldo en Caja Final (3-4)</t>
  </si>
  <si>
    <t>II Trimestre</t>
  </si>
  <si>
    <t>I Semestre</t>
  </si>
  <si>
    <t>Fuente: Informes Trimestrales PANI</t>
  </si>
  <si>
    <t>III Trimestre</t>
  </si>
  <si>
    <t>Acumulado</t>
  </si>
  <si>
    <t>Julio</t>
  </si>
  <si>
    <t>Agosto</t>
  </si>
  <si>
    <t>Setiembre</t>
  </si>
  <si>
    <t>Fuente: Informe Tercer Trimestre PANI</t>
  </si>
  <si>
    <t>IV Trimestre</t>
  </si>
  <si>
    <t>Anual</t>
  </si>
  <si>
    <t>Octubre</t>
  </si>
  <si>
    <t>Noviembre</t>
  </si>
  <si>
    <t xml:space="preserve">Diciembre </t>
  </si>
  <si>
    <t xml:space="preserve"> IV TRIMESTRE</t>
  </si>
  <si>
    <t>Fuente: Informe Cuarto Trimestre PANI</t>
  </si>
  <si>
    <t xml:space="preserve">Programa: </t>
  </si>
  <si>
    <t>Derechos de los niños, niñas y adolescentes</t>
  </si>
  <si>
    <t>Institución:</t>
  </si>
  <si>
    <t xml:space="preserve"> Patronato Nacional de la Infancia</t>
  </si>
  <si>
    <t xml:space="preserve">Unidad Ejecutora: </t>
  </si>
  <si>
    <t>Gerencia Técnica</t>
  </si>
  <si>
    <t xml:space="preserve">Periodo: </t>
  </si>
  <si>
    <t>Fuente: Informe Segundo Trimestre PANI</t>
  </si>
  <si>
    <t>Fuente: Informe Primer Trimestre PANI</t>
  </si>
  <si>
    <t>Cuadro No. 1</t>
  </si>
  <si>
    <t>Bienes duraderos</t>
  </si>
  <si>
    <t>Beneficio</t>
  </si>
  <si>
    <t>Prevención y Promoción*</t>
  </si>
  <si>
    <t xml:space="preserve">Nota 1: La relación ingresos egresos se refleja como negativa ya que en la operación normal del programa los egresos superan los ingresos, </t>
  </si>
  <si>
    <t>egresos que no pueden ser pospuestos, son asumidos por otras fuentes mientras FODESAF deposita.</t>
  </si>
  <si>
    <t>Primer Trimestre 2014</t>
  </si>
  <si>
    <t>Segundo Trimestre 2014</t>
  </si>
  <si>
    <t>Tercer Trimestre 2014</t>
  </si>
  <si>
    <t>Cuarto Trimestre 2014</t>
  </si>
  <si>
    <t>Primer Semestre 2014</t>
  </si>
  <si>
    <t>Tercer Trimestre Acumulado 2014</t>
  </si>
  <si>
    <t>Nombres de los productos</t>
  </si>
  <si>
    <t>Remuneraciones personal sustantivo</t>
  </si>
  <si>
    <t>Centros de Atención Infantil-Guarderías</t>
  </si>
  <si>
    <t>Residencias Transitorias</t>
  </si>
  <si>
    <t>Centros de Atención Infantil-Guarderías Red de Cuido Directo</t>
  </si>
  <si>
    <t>Juntas de Protección de Niñez y Adolescencia-Promoción</t>
  </si>
  <si>
    <t>Juntas de Protección de Niñez y Adolescencia-Prevención</t>
  </si>
  <si>
    <t xml:space="preserve">Fuente: Informes Trimestrales PANI. </t>
  </si>
  <si>
    <t>Promedio</t>
  </si>
  <si>
    <t>Devolución de superávit</t>
  </si>
  <si>
    <t>Alternativas de protección</t>
  </si>
  <si>
    <t>Gestión de apoyo</t>
  </si>
  <si>
    <t>El Saldo Inicial se compone así</t>
  </si>
  <si>
    <t>Superávit no Comprometido-Devolución</t>
  </si>
  <si>
    <t>TOTAL SALDO INICIAL( Superávit PANI)</t>
  </si>
  <si>
    <t>Nota: Lo correspondiente a alternativas de proteccion y gestion de apoyo no reporta datos, por cuanto las obras iniciaron pero no concluyeron.</t>
  </si>
  <si>
    <t>Fecha de actualización: 24/04/2015</t>
  </si>
  <si>
    <t>Total Superavit 2013 comprometido</t>
  </si>
  <si>
    <t>Ingresos + superavit comprometido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</si>
</sst>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&quot;&quot;* #,##0.00_);_(&quot;&quot;* \(#,##0.00\);_(&quot;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sz val="11"/>
      <color indexed="16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2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172" fontId="0" fillId="0" borderId="0" xfId="47" applyNumberFormat="1" applyFont="1" applyFill="1" applyBorder="1" applyAlignment="1">
      <alignment horizontal="center" vertical="top" wrapText="1"/>
    </xf>
    <xf numFmtId="172" fontId="0" fillId="0" borderId="0" xfId="47" applyNumberFormat="1" applyFont="1" applyFill="1" applyBorder="1" applyAlignment="1">
      <alignment horizontal="center" vertical="top"/>
    </xf>
    <xf numFmtId="172" fontId="21" fillId="0" borderId="11" xfId="47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Border="1" applyAlignment="1">
      <alignment horizontal="left" wrapText="1"/>
    </xf>
    <xf numFmtId="4" fontId="19" fillId="0" borderId="10" xfId="0" applyNumberFormat="1" applyFont="1" applyFill="1" applyBorder="1" applyAlignment="1">
      <alignment horizontal="left" wrapText="1"/>
    </xf>
    <xf numFmtId="4" fontId="20" fillId="0" borderId="11" xfId="0" applyNumberFormat="1" applyFont="1" applyFill="1" applyBorder="1" applyAlignment="1">
      <alignment horizontal="left" wrapText="1"/>
    </xf>
    <xf numFmtId="4" fontId="20" fillId="0" borderId="11" xfId="0" applyNumberFormat="1" applyFont="1" applyFill="1" applyBorder="1" applyAlignment="1">
      <alignment horizontal="left"/>
    </xf>
    <xf numFmtId="172" fontId="0" fillId="0" borderId="0" xfId="47" applyNumberFormat="1" applyFont="1" applyFill="1" applyBorder="1" applyAlignment="1">
      <alignment horizontal="center" wrapText="1"/>
    </xf>
    <xf numFmtId="172" fontId="0" fillId="0" borderId="0" xfId="47" applyNumberFormat="1" applyFont="1" applyFill="1" applyBorder="1" applyAlignment="1">
      <alignment horizontal="center"/>
    </xf>
    <xf numFmtId="172" fontId="20" fillId="0" borderId="11" xfId="47" applyNumberFormat="1" applyFont="1" applyBorder="1" applyAlignment="1">
      <alignment horizontal="center"/>
    </xf>
    <xf numFmtId="1" fontId="20" fillId="0" borderId="0" xfId="47" applyNumberFormat="1" applyFont="1" applyFill="1" applyBorder="1" applyAlignment="1">
      <alignment horizontal="right" wrapText="1"/>
    </xf>
    <xf numFmtId="172" fontId="20" fillId="0" borderId="0" xfId="47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Alignment="1">
      <alignment wrapText="1"/>
    </xf>
    <xf numFmtId="4" fontId="20" fillId="0" borderId="0" xfId="0" applyNumberFormat="1" applyFont="1" applyFill="1" applyAlignment="1">
      <alignment horizontal="left" wrapText="1"/>
    </xf>
    <xf numFmtId="4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Alignment="1">
      <alignment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4" fontId="20" fillId="33" borderId="0" xfId="0" applyNumberFormat="1" applyFont="1" applyFill="1" applyAlignment="1">
      <alignment horizontal="left" wrapText="1"/>
    </xf>
    <xf numFmtId="4" fontId="2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72" fontId="20" fillId="0" borderId="0" xfId="47" applyNumberFormat="1" applyFont="1" applyFill="1" applyBorder="1" applyAlignment="1">
      <alignment horizontal="center" vertical="top" wrapText="1"/>
    </xf>
    <xf numFmtId="172" fontId="20" fillId="0" borderId="11" xfId="47" applyNumberFormat="1" applyFont="1" applyFill="1" applyBorder="1" applyAlignment="1">
      <alignment horizontal="center" vertical="top" wrapText="1"/>
    </xf>
    <xf numFmtId="172" fontId="20" fillId="0" borderId="0" xfId="47" applyNumberFormat="1" applyFont="1" applyFill="1" applyBorder="1" applyAlignment="1">
      <alignment horizontal="center"/>
    </xf>
    <xf numFmtId="172" fontId="20" fillId="0" borderId="0" xfId="47" applyNumberFormat="1" applyFont="1" applyBorder="1" applyAlignment="1">
      <alignment horizontal="center"/>
    </xf>
    <xf numFmtId="172" fontId="20" fillId="0" borderId="0" xfId="47" applyNumberFormat="1" applyFont="1" applyFill="1" applyBorder="1" applyAlignment="1">
      <alignment horizontal="left" wrapText="1"/>
    </xf>
    <xf numFmtId="172" fontId="20" fillId="0" borderId="11" xfId="47" applyNumberFormat="1" applyFont="1" applyFill="1" applyBorder="1" applyAlignment="1">
      <alignment horizontal="left" wrapText="1"/>
    </xf>
    <xf numFmtId="172" fontId="0" fillId="0" borderId="0" xfId="47" applyNumberFormat="1" applyFont="1" applyFill="1" applyAlignment="1">
      <alignment horizontal="left" wrapText="1"/>
    </xf>
    <xf numFmtId="172" fontId="0" fillId="0" borderId="0" xfId="47" applyNumberFormat="1" applyFont="1" applyFill="1" applyAlignment="1">
      <alignment horizontal="left"/>
    </xf>
    <xf numFmtId="172" fontId="19" fillId="0" borderId="10" xfId="47" applyNumberFormat="1" applyFont="1" applyFill="1" applyBorder="1" applyAlignment="1">
      <alignment horizontal="center" wrapText="1"/>
    </xf>
    <xf numFmtId="172" fontId="0" fillId="0" borderId="0" xfId="47" applyNumberFormat="1" applyFont="1" applyFill="1" applyBorder="1" applyAlignment="1">
      <alignment horizontal="center" vertical="center" wrapText="1"/>
    </xf>
    <xf numFmtId="172" fontId="19" fillId="0" borderId="0" xfId="47" applyNumberFormat="1" applyFont="1" applyFill="1" applyBorder="1" applyAlignment="1">
      <alignment wrapText="1"/>
    </xf>
    <xf numFmtId="172" fontId="0" fillId="0" borderId="0" xfId="47" applyNumberFormat="1" applyFont="1" applyFill="1" applyAlignment="1">
      <alignment/>
    </xf>
    <xf numFmtId="172" fontId="43" fillId="0" borderId="0" xfId="47" applyNumberFormat="1" applyFont="1" applyFill="1" applyAlignment="1">
      <alignment horizontal="left" wrapText="1"/>
    </xf>
    <xf numFmtId="172" fontId="19" fillId="0" borderId="10" xfId="47" applyNumberFormat="1" applyFont="1" applyFill="1" applyBorder="1" applyAlignment="1">
      <alignment horizontal="left" wrapText="1"/>
    </xf>
    <xf numFmtId="172" fontId="0" fillId="0" borderId="0" xfId="47" applyNumberFormat="1" applyFont="1" applyFill="1" applyBorder="1" applyAlignment="1">
      <alignment horizontal="left" wrapText="1"/>
    </xf>
    <xf numFmtId="172" fontId="44" fillId="0" borderId="0" xfId="47" applyNumberFormat="1" applyFont="1" applyFill="1" applyBorder="1" applyAlignment="1">
      <alignment horizontal="left" wrapText="1"/>
    </xf>
    <xf numFmtId="172" fontId="20" fillId="0" borderId="11" xfId="47" applyNumberFormat="1" applyFont="1" applyFill="1" applyBorder="1" applyAlignment="1">
      <alignment horizontal="left"/>
    </xf>
    <xf numFmtId="172" fontId="0" fillId="0" borderId="0" xfId="47" applyNumberFormat="1" applyFont="1" applyFill="1" applyBorder="1" applyAlignment="1">
      <alignment horizontal="left" vertical="top" wrapText="1"/>
    </xf>
    <xf numFmtId="172" fontId="20" fillId="0" borderId="0" xfId="47" applyNumberFormat="1" applyFont="1" applyAlignment="1">
      <alignment/>
    </xf>
    <xf numFmtId="172" fontId="20" fillId="0" borderId="0" xfId="47" applyNumberFormat="1" applyFont="1" applyFill="1" applyAlignment="1">
      <alignment wrapText="1"/>
    </xf>
    <xf numFmtId="172" fontId="19" fillId="0" borderId="0" xfId="47" applyNumberFormat="1" applyFont="1" applyFill="1" applyAlignment="1">
      <alignment horizontal="center" wrapText="1"/>
    </xf>
    <xf numFmtId="172" fontId="20" fillId="0" borderId="0" xfId="47" applyNumberFormat="1" applyFont="1" applyFill="1" applyAlignment="1">
      <alignment horizontal="left" wrapText="1"/>
    </xf>
    <xf numFmtId="172" fontId="20" fillId="0" borderId="0" xfId="47" applyNumberFormat="1" applyFont="1" applyFill="1" applyAlignment="1">
      <alignment horizontal="left"/>
    </xf>
    <xf numFmtId="172" fontId="20" fillId="0" borderId="0" xfId="47" applyNumberFormat="1" applyFont="1" applyFill="1" applyBorder="1" applyAlignment="1">
      <alignment horizontal="left" vertical="top" wrapText="1"/>
    </xf>
    <xf numFmtId="172" fontId="22" fillId="0" borderId="0" xfId="47" applyNumberFormat="1" applyFont="1" applyFill="1" applyAlignment="1">
      <alignment vertical="top" wrapText="1"/>
    </xf>
    <xf numFmtId="172" fontId="20" fillId="0" borderId="0" xfId="47" applyNumberFormat="1" applyFont="1" applyFill="1" applyAlignment="1">
      <alignment/>
    </xf>
    <xf numFmtId="172" fontId="20" fillId="33" borderId="0" xfId="47" applyNumberFormat="1" applyFont="1" applyFill="1" applyAlignment="1">
      <alignment horizontal="left" wrapText="1"/>
    </xf>
    <xf numFmtId="172" fontId="20" fillId="0" borderId="0" xfId="47" applyNumberFormat="1" applyFont="1" applyFill="1" applyBorder="1" applyAlignment="1">
      <alignment wrapText="1"/>
    </xf>
    <xf numFmtId="172" fontId="19" fillId="0" borderId="0" xfId="47" applyNumberFormat="1" applyFont="1" applyFill="1" applyBorder="1" applyAlignment="1">
      <alignment horizontal="right" wrapText="1"/>
    </xf>
    <xf numFmtId="1" fontId="19" fillId="0" borderId="0" xfId="47" applyNumberFormat="1" applyFont="1" applyFill="1" applyBorder="1" applyAlignment="1">
      <alignment horizontal="left" wrapText="1"/>
    </xf>
    <xf numFmtId="172" fontId="19" fillId="0" borderId="0" xfId="47" applyNumberFormat="1" applyFont="1" applyFill="1" applyAlignment="1">
      <alignment wrapText="1"/>
    </xf>
    <xf numFmtId="172" fontId="21" fillId="0" borderId="0" xfId="47" applyNumberFormat="1" applyFont="1" applyFill="1" applyBorder="1" applyAlignment="1">
      <alignment horizontal="left"/>
    </xf>
    <xf numFmtId="172" fontId="21" fillId="0" borderId="0" xfId="47" applyNumberFormat="1" applyFont="1" applyFill="1" applyBorder="1" applyAlignment="1">
      <alignment horizontal="left" wrapText="1"/>
    </xf>
    <xf numFmtId="172" fontId="21" fillId="0" borderId="11" xfId="47" applyNumberFormat="1" applyFont="1" applyFill="1" applyBorder="1" applyAlignment="1">
      <alignment horizontal="left" wrapText="1"/>
    </xf>
    <xf numFmtId="172" fontId="21" fillId="0" borderId="0" xfId="47" applyNumberFormat="1" applyFont="1" applyFill="1" applyBorder="1" applyAlignment="1">
      <alignment horizontal="center" vertical="top" wrapText="1"/>
    </xf>
    <xf numFmtId="172" fontId="0" fillId="0" borderId="0" xfId="49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2" fontId="20" fillId="0" borderId="11" xfId="47" applyNumberFormat="1" applyFont="1" applyFill="1" applyBorder="1" applyAlignment="1">
      <alignment horizontal="center"/>
    </xf>
    <xf numFmtId="172" fontId="19" fillId="0" borderId="0" xfId="47" applyNumberFormat="1" applyFont="1" applyFill="1" applyBorder="1" applyAlignment="1">
      <alignment horizontal="center" wrapText="1"/>
    </xf>
    <xf numFmtId="172" fontId="19" fillId="0" borderId="0" xfId="47" applyNumberFormat="1" applyFont="1" applyFill="1" applyAlignment="1">
      <alignment horizontal="center" wrapText="1"/>
    </xf>
    <xf numFmtId="172" fontId="19" fillId="0" borderId="0" xfId="47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2" fontId="20" fillId="0" borderId="0" xfId="47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2" fontId="19" fillId="0" borderId="0" xfId="47" applyNumberFormat="1" applyFont="1" applyFill="1" applyBorder="1" applyAlignment="1">
      <alignment horizontal="left" wrapText="1"/>
    </xf>
    <xf numFmtId="43" fontId="20" fillId="0" borderId="0" xfId="47" applyNumberFormat="1" applyFont="1" applyAlignment="1">
      <alignment/>
    </xf>
    <xf numFmtId="4" fontId="19" fillId="0" borderId="0" xfId="0" applyNumberFormat="1" applyFont="1" applyFill="1" applyBorder="1" applyAlignment="1">
      <alignment horizontal="left" wrapText="1"/>
    </xf>
    <xf numFmtId="172" fontId="0" fillId="0" borderId="0" xfId="0" applyNumberFormat="1" applyFill="1" applyAlignment="1">
      <alignment/>
    </xf>
    <xf numFmtId="0" fontId="42" fillId="34" borderId="12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173" fontId="2" fillId="35" borderId="13" xfId="50" applyNumberFormat="1" applyFont="1" applyFill="1" applyBorder="1" applyAlignment="1" applyProtection="1">
      <alignment vertical="center"/>
      <protection/>
    </xf>
    <xf numFmtId="172" fontId="19" fillId="0" borderId="0" xfId="47" applyNumberFormat="1" applyFont="1" applyFill="1" applyAlignment="1">
      <alignment/>
    </xf>
    <xf numFmtId="43" fontId="0" fillId="0" borderId="0" xfId="47" applyNumberFormat="1" applyFont="1" applyFill="1" applyBorder="1" applyAlignment="1">
      <alignment horizontal="center" vertical="top" wrapText="1"/>
    </xf>
    <xf numFmtId="43" fontId="0" fillId="0" borderId="0" xfId="47" applyNumberFormat="1" applyFont="1" applyFill="1" applyBorder="1" applyAlignment="1">
      <alignment horizontal="center" vertical="top"/>
    </xf>
    <xf numFmtId="172" fontId="20" fillId="0" borderId="0" xfId="47" applyNumberFormat="1" applyFont="1" applyFill="1" applyBorder="1" applyAlignment="1">
      <alignment/>
    </xf>
    <xf numFmtId="172" fontId="38" fillId="0" borderId="0" xfId="47" applyNumberFormat="1" applyFont="1" applyFill="1" applyBorder="1" applyAlignment="1">
      <alignment horizontal="left"/>
    </xf>
    <xf numFmtId="172" fontId="38" fillId="0" borderId="0" xfId="47" applyNumberFormat="1" applyFont="1" applyFill="1" applyAlignment="1">
      <alignment/>
    </xf>
    <xf numFmtId="4" fontId="42" fillId="36" borderId="12" xfId="0" applyNumberFormat="1" applyFont="1" applyFill="1" applyBorder="1" applyAlignment="1">
      <alignment horizontal="right" wrapText="1"/>
    </xf>
    <xf numFmtId="4" fontId="38" fillId="0" borderId="0" xfId="0" applyNumberFormat="1" applyFont="1" applyFill="1" applyAlignment="1">
      <alignment/>
    </xf>
    <xf numFmtId="0" fontId="0" fillId="33" borderId="12" xfId="0" applyFill="1" applyBorder="1" applyAlignment="1">
      <alignment horizontal="left" wrapText="1"/>
    </xf>
    <xf numFmtId="172" fontId="19" fillId="0" borderId="0" xfId="47" applyNumberFormat="1" applyFont="1" applyFill="1" applyBorder="1" applyAlignment="1">
      <alignment horizontal="center"/>
    </xf>
    <xf numFmtId="172" fontId="19" fillId="0" borderId="0" xfId="47" applyNumberFormat="1" applyFont="1" applyFill="1" applyBorder="1" applyAlignment="1">
      <alignment horizontal="center" wrapText="1"/>
    </xf>
    <xf numFmtId="172" fontId="46" fillId="0" borderId="0" xfId="47" applyNumberFormat="1" applyFont="1" applyFill="1" applyAlignment="1">
      <alignment horizontal="justify" vertical="top" wrapText="1"/>
    </xf>
    <xf numFmtId="0" fontId="4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2" fontId="19" fillId="0" borderId="0" xfId="47" applyNumberFormat="1" applyFont="1" applyFill="1" applyAlignment="1">
      <alignment horizontal="center" wrapText="1"/>
    </xf>
    <xf numFmtId="172" fontId="20" fillId="0" borderId="0" xfId="47" applyNumberFormat="1" applyFont="1" applyFill="1" applyAlignment="1">
      <alignment horizontal="center" wrapText="1"/>
    </xf>
    <xf numFmtId="172" fontId="22" fillId="0" borderId="0" xfId="47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wrapText="1"/>
    </xf>
    <xf numFmtId="172" fontId="19" fillId="0" borderId="0" xfId="47" applyNumberFormat="1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7"/>
  <sheetViews>
    <sheetView zoomScalePageLayoutView="0" workbookViewId="0" topLeftCell="A64">
      <selection activeCell="D79" sqref="D79"/>
    </sheetView>
  </sheetViews>
  <sheetFormatPr defaultColWidth="11.421875" defaultRowHeight="15"/>
  <cols>
    <col min="1" max="1" width="55.140625" style="0" customWidth="1"/>
    <col min="2" max="2" width="34.8515625" style="0" customWidth="1"/>
    <col min="3" max="3" width="16.8515625" style="0" bestFit="1" customWidth="1"/>
    <col min="4" max="4" width="17.140625" style="0" bestFit="1" customWidth="1"/>
    <col min="5" max="5" width="19.00390625" style="0" customWidth="1"/>
    <col min="6" max="6" width="13.00390625" style="0" customWidth="1"/>
    <col min="7" max="7" width="17.421875" style="0" customWidth="1"/>
    <col min="8" max="8" width="16.28125" style="0" bestFit="1" customWidth="1"/>
    <col min="9" max="9" width="13.7109375" style="0" bestFit="1" customWidth="1"/>
    <col min="10" max="10" width="15.28125" style="0" bestFit="1" customWidth="1"/>
  </cols>
  <sheetData>
    <row r="1" spans="1:7" ht="15">
      <c r="A1" s="107" t="s">
        <v>30</v>
      </c>
      <c r="B1" s="107"/>
      <c r="C1" s="107"/>
      <c r="D1" s="107"/>
      <c r="E1" s="107"/>
      <c r="F1" s="107"/>
      <c r="G1" s="6"/>
    </row>
    <row r="2" spans="1:7" ht="15" customHeight="1">
      <c r="A2" s="69" t="s">
        <v>58</v>
      </c>
      <c r="B2" s="51" t="s">
        <v>59</v>
      </c>
      <c r="C2" s="51"/>
      <c r="D2" s="51"/>
      <c r="E2" s="51"/>
      <c r="F2" s="51"/>
      <c r="G2" s="6"/>
    </row>
    <row r="3" spans="1:7" ht="15" customHeight="1">
      <c r="A3" s="69" t="s">
        <v>60</v>
      </c>
      <c r="B3" s="51" t="s">
        <v>61</v>
      </c>
      <c r="C3" s="51"/>
      <c r="D3" s="51"/>
      <c r="E3" s="51"/>
      <c r="F3" s="51"/>
      <c r="G3" s="6"/>
    </row>
    <row r="4" spans="1:7" ht="15" customHeight="1">
      <c r="A4" s="69" t="s">
        <v>62</v>
      </c>
      <c r="B4" s="51" t="s">
        <v>63</v>
      </c>
      <c r="C4" s="51"/>
      <c r="D4" s="51"/>
      <c r="E4" s="51"/>
      <c r="F4" s="51"/>
      <c r="G4" s="6"/>
    </row>
    <row r="5" spans="1:7" ht="15" customHeight="1">
      <c r="A5" s="69" t="s">
        <v>64</v>
      </c>
      <c r="B5" s="51" t="s">
        <v>73</v>
      </c>
      <c r="C5" s="51"/>
      <c r="D5" s="51"/>
      <c r="E5" s="51"/>
      <c r="F5" s="51"/>
      <c r="G5" s="6"/>
    </row>
    <row r="6" spans="1:7" ht="15" customHeight="1">
      <c r="A6" s="79"/>
      <c r="B6" s="79"/>
      <c r="C6" s="79"/>
      <c r="D6" s="79"/>
      <c r="E6" s="79"/>
      <c r="F6" s="79"/>
      <c r="G6" s="6"/>
    </row>
    <row r="7" spans="1:7" ht="15" customHeight="1">
      <c r="A7" s="79"/>
      <c r="B7" s="79"/>
      <c r="C7" s="79"/>
      <c r="D7" s="79"/>
      <c r="E7" s="79"/>
      <c r="F7" s="79"/>
      <c r="G7" s="6"/>
    </row>
    <row r="8" spans="1:7" ht="15">
      <c r="A8" s="108" t="s">
        <v>67</v>
      </c>
      <c r="B8" s="108"/>
      <c r="C8" s="108"/>
      <c r="D8" s="108"/>
      <c r="E8" s="108"/>
      <c r="F8" s="108"/>
      <c r="G8" s="6"/>
    </row>
    <row r="9" spans="1:7" ht="15" customHeight="1">
      <c r="A9" s="108" t="s">
        <v>1</v>
      </c>
      <c r="B9" s="108"/>
      <c r="C9" s="108"/>
      <c r="D9" s="108"/>
      <c r="E9" s="108"/>
      <c r="F9" s="108"/>
      <c r="G9" s="6"/>
    </row>
    <row r="10" spans="1:7" ht="15">
      <c r="A10" s="47"/>
      <c r="B10" s="47"/>
      <c r="C10" s="47"/>
      <c r="D10" s="48"/>
      <c r="E10" s="48"/>
      <c r="F10" s="52"/>
      <c r="G10" s="6"/>
    </row>
    <row r="11" spans="1:7" ht="15.75" thickBot="1">
      <c r="A11" s="49" t="s">
        <v>69</v>
      </c>
      <c r="B11" s="49" t="s">
        <v>2</v>
      </c>
      <c r="C11" s="49" t="s">
        <v>20</v>
      </c>
      <c r="D11" s="49" t="s">
        <v>28</v>
      </c>
      <c r="E11" s="49" t="s">
        <v>22</v>
      </c>
      <c r="F11" s="49" t="s">
        <v>87</v>
      </c>
      <c r="G11" s="6"/>
    </row>
    <row r="12" spans="1:7" ht="15">
      <c r="A12" s="10"/>
      <c r="B12" s="10"/>
      <c r="C12" s="10"/>
      <c r="D12" s="10"/>
      <c r="E12" s="10"/>
      <c r="F12" s="52"/>
      <c r="G12" s="6"/>
    </row>
    <row r="13" spans="1:7" ht="15">
      <c r="A13" t="s">
        <v>81</v>
      </c>
      <c r="B13" s="10" t="s">
        <v>19</v>
      </c>
      <c r="C13" s="10">
        <f>3031-C15</f>
        <v>2210</v>
      </c>
      <c r="D13" s="10">
        <f>2559-D15</f>
        <v>1806</v>
      </c>
      <c r="E13" s="10">
        <f>3294-E15</f>
        <v>2570</v>
      </c>
      <c r="F13" s="52">
        <f aca="true" t="shared" si="0" ref="F13:F19">+AVERAGE(C13:E13)</f>
        <v>2195.3333333333335</v>
      </c>
      <c r="G13" s="6"/>
    </row>
    <row r="14" spans="1:7" ht="15">
      <c r="A14" t="s">
        <v>82</v>
      </c>
      <c r="B14" s="10" t="s">
        <v>19</v>
      </c>
      <c r="C14" s="10">
        <v>809</v>
      </c>
      <c r="D14" s="10">
        <v>1917</v>
      </c>
      <c r="E14" s="10">
        <v>1735</v>
      </c>
      <c r="F14" s="52">
        <f t="shared" si="0"/>
        <v>1487</v>
      </c>
      <c r="G14" s="6"/>
    </row>
    <row r="15" spans="1:7" ht="15">
      <c r="A15" s="84" t="s">
        <v>83</v>
      </c>
      <c r="B15" s="18" t="s">
        <v>19</v>
      </c>
      <c r="C15" s="10">
        <v>821</v>
      </c>
      <c r="D15" s="10">
        <v>753</v>
      </c>
      <c r="E15" s="10">
        <v>724</v>
      </c>
      <c r="F15" s="52">
        <f t="shared" si="0"/>
        <v>766</v>
      </c>
      <c r="G15" s="6"/>
    </row>
    <row r="16" spans="1:7" ht="15">
      <c r="A16" t="s">
        <v>84</v>
      </c>
      <c r="B16" s="50" t="s">
        <v>19</v>
      </c>
      <c r="C16" s="10">
        <v>3760</v>
      </c>
      <c r="D16" s="10">
        <v>3760</v>
      </c>
      <c r="E16" s="10">
        <v>3760</v>
      </c>
      <c r="F16" s="52">
        <f t="shared" si="0"/>
        <v>3760</v>
      </c>
      <c r="G16" s="6"/>
    </row>
    <row r="17" spans="1:7" ht="15">
      <c r="A17" t="s">
        <v>85</v>
      </c>
      <c r="B17" s="50" t="s">
        <v>19</v>
      </c>
      <c r="C17" s="10">
        <v>915</v>
      </c>
      <c r="D17" s="10">
        <v>915</v>
      </c>
      <c r="E17" s="10">
        <v>915</v>
      </c>
      <c r="F17" s="52">
        <f t="shared" si="0"/>
        <v>915</v>
      </c>
      <c r="G17" s="6"/>
    </row>
    <row r="18" spans="1:7" ht="15">
      <c r="A18" t="s">
        <v>89</v>
      </c>
      <c r="B18" s="50" t="s">
        <v>19</v>
      </c>
      <c r="C18" s="10">
        <v>0</v>
      </c>
      <c r="D18" s="10">
        <v>0</v>
      </c>
      <c r="E18" s="10">
        <v>0</v>
      </c>
      <c r="F18" s="52">
        <f t="shared" si="0"/>
        <v>0</v>
      </c>
      <c r="G18" s="6"/>
    </row>
    <row r="19" spans="1:7" ht="15">
      <c r="A19" t="s">
        <v>90</v>
      </c>
      <c r="B19" s="50" t="s">
        <v>19</v>
      </c>
      <c r="C19" s="10">
        <v>0</v>
      </c>
      <c r="D19" s="10">
        <v>0</v>
      </c>
      <c r="E19" s="10">
        <v>0</v>
      </c>
      <c r="F19" s="52">
        <f t="shared" si="0"/>
        <v>0</v>
      </c>
      <c r="G19" s="6"/>
    </row>
    <row r="20" spans="2:7" ht="15">
      <c r="B20" s="10"/>
      <c r="C20" s="10"/>
      <c r="D20" s="10"/>
      <c r="E20" s="10"/>
      <c r="F20" s="52"/>
      <c r="G20" s="6"/>
    </row>
    <row r="21" spans="1:7" ht="15.75" thickBot="1">
      <c r="A21" s="42" t="s">
        <v>3</v>
      </c>
      <c r="B21" s="42"/>
      <c r="C21" s="42">
        <f>SUM(C13:C19)</f>
        <v>8515</v>
      </c>
      <c r="D21" s="42">
        <f>SUM(D13:D19)</f>
        <v>9151</v>
      </c>
      <c r="E21" s="42">
        <f>SUM(E13:E19)</f>
        <v>9704</v>
      </c>
      <c r="F21" s="42">
        <f>SUM(F13:F19)</f>
        <v>9123.333333333334</v>
      </c>
      <c r="G21" s="6"/>
    </row>
    <row r="22" spans="1:7" ht="15.75" thickTop="1">
      <c r="A22" s="27" t="s">
        <v>86</v>
      </c>
      <c r="B22" s="47"/>
      <c r="C22" s="47"/>
      <c r="D22" s="48"/>
      <c r="E22" s="48"/>
      <c r="F22" s="52"/>
      <c r="G22" s="6"/>
    </row>
    <row r="23" spans="1:7" ht="15">
      <c r="A23" s="109" t="s">
        <v>94</v>
      </c>
      <c r="B23" s="109"/>
      <c r="C23" s="109"/>
      <c r="D23" s="109"/>
      <c r="E23" s="109"/>
      <c r="F23" s="109"/>
      <c r="G23" s="109"/>
    </row>
    <row r="24" spans="1:7" ht="15">
      <c r="A24" s="47"/>
      <c r="B24" s="47"/>
      <c r="C24" s="47"/>
      <c r="D24" s="48"/>
      <c r="E24" s="48"/>
      <c r="F24" s="52"/>
      <c r="G24" s="6"/>
    </row>
    <row r="25" spans="1:7" ht="15">
      <c r="A25" s="108" t="s">
        <v>4</v>
      </c>
      <c r="B25" s="108"/>
      <c r="C25" s="108"/>
      <c r="D25" s="108"/>
      <c r="E25" s="108"/>
      <c r="F25" s="51"/>
      <c r="G25" s="6"/>
    </row>
    <row r="26" spans="1:7" ht="15" customHeight="1">
      <c r="A26" s="108" t="s">
        <v>31</v>
      </c>
      <c r="B26" s="108"/>
      <c r="C26" s="108"/>
      <c r="D26" s="108"/>
      <c r="E26" s="108"/>
      <c r="F26" s="51"/>
      <c r="G26" s="6"/>
    </row>
    <row r="27" spans="1:7" ht="15" customHeight="1">
      <c r="A27" s="108" t="s">
        <v>5</v>
      </c>
      <c r="B27" s="108"/>
      <c r="C27" s="108"/>
      <c r="D27" s="108"/>
      <c r="E27" s="108"/>
      <c r="F27" s="51"/>
      <c r="G27" s="6"/>
    </row>
    <row r="28" spans="1:10" ht="15">
      <c r="A28" s="47"/>
      <c r="B28" s="47"/>
      <c r="C28" s="48"/>
      <c r="D28" s="48"/>
      <c r="E28" s="48"/>
      <c r="F28" s="52"/>
      <c r="G28" s="6"/>
      <c r="H28" s="3"/>
      <c r="I28" s="3"/>
      <c r="J28" s="3"/>
    </row>
    <row r="29" spans="1:10" s="6" customFormat="1" ht="15.75" thickBot="1">
      <c r="A29" s="49" t="s">
        <v>69</v>
      </c>
      <c r="B29" s="49" t="s">
        <v>27</v>
      </c>
      <c r="C29" s="49" t="s">
        <v>28</v>
      </c>
      <c r="D29" s="49" t="s">
        <v>29</v>
      </c>
      <c r="E29" s="49" t="s">
        <v>32</v>
      </c>
      <c r="F29" s="52"/>
      <c r="G29" s="7"/>
      <c r="H29" s="7"/>
      <c r="I29" s="7"/>
      <c r="J29" s="7"/>
    </row>
    <row r="30" spans="1:10" s="6" customFormat="1" ht="15">
      <c r="A30" s="79"/>
      <c r="B30" s="79"/>
      <c r="C30" s="79"/>
      <c r="D30" s="79"/>
      <c r="E30" s="79"/>
      <c r="F30" s="52"/>
      <c r="G30" s="7"/>
      <c r="H30" s="7"/>
      <c r="I30" s="7"/>
      <c r="J30" s="7"/>
    </row>
    <row r="31" spans="1:10" ht="15">
      <c r="A31" t="s">
        <v>81</v>
      </c>
      <c r="B31" s="10">
        <f>122056074-B33</f>
        <v>72804040</v>
      </c>
      <c r="C31" s="11">
        <f>150323613-C33</f>
        <v>97959340</v>
      </c>
      <c r="D31" s="11">
        <f>204545093-D33</f>
        <v>149743511</v>
      </c>
      <c r="E31" s="11">
        <f aca="true" t="shared" si="1" ref="E31:E39">SUM(B31:D31)</f>
        <v>320506891</v>
      </c>
      <c r="F31" s="52"/>
      <c r="G31" s="7"/>
      <c r="H31" s="3"/>
      <c r="I31" s="3"/>
      <c r="J31" s="3"/>
    </row>
    <row r="32" spans="1:10" ht="15">
      <c r="A32" t="s">
        <v>82</v>
      </c>
      <c r="B32" s="99">
        <f>287388410.8</f>
        <v>287388410.8</v>
      </c>
      <c r="C32" s="100">
        <v>397443370</v>
      </c>
      <c r="D32" s="100">
        <v>0</v>
      </c>
      <c r="E32" s="11">
        <f t="shared" si="1"/>
        <v>684831780.8</v>
      </c>
      <c r="F32" s="52"/>
      <c r="G32" s="7"/>
      <c r="H32" s="3"/>
      <c r="I32" s="3"/>
      <c r="J32" s="3"/>
    </row>
    <row r="33" spans="1:10" ht="15">
      <c r="A33" s="84" t="s">
        <v>83</v>
      </c>
      <c r="B33" s="10">
        <v>49252034</v>
      </c>
      <c r="C33" s="11">
        <v>52364273</v>
      </c>
      <c r="D33" s="11">
        <v>54801582</v>
      </c>
      <c r="E33" s="11">
        <f t="shared" si="1"/>
        <v>156417889</v>
      </c>
      <c r="F33" s="52"/>
      <c r="G33" s="7"/>
      <c r="H33" s="3"/>
      <c r="I33" s="3"/>
      <c r="J33" s="3"/>
    </row>
    <row r="34" spans="1:10" ht="15">
      <c r="A34" t="s">
        <v>84</v>
      </c>
      <c r="B34" s="10">
        <v>0</v>
      </c>
      <c r="C34" s="11">
        <v>0</v>
      </c>
      <c r="D34" s="11">
        <v>310000</v>
      </c>
      <c r="E34" s="11">
        <f t="shared" si="1"/>
        <v>310000</v>
      </c>
      <c r="F34" s="52"/>
      <c r="G34" s="7"/>
      <c r="H34" s="3"/>
      <c r="I34" s="3"/>
      <c r="J34" s="3"/>
    </row>
    <row r="35" spans="1:10" ht="15">
      <c r="A35" t="s">
        <v>85</v>
      </c>
      <c r="B35" s="10">
        <v>0</v>
      </c>
      <c r="C35" s="11">
        <v>0</v>
      </c>
      <c r="D35" s="10">
        <v>9761245</v>
      </c>
      <c r="E35" s="11">
        <f t="shared" si="1"/>
        <v>9761245</v>
      </c>
      <c r="F35" s="52"/>
      <c r="G35" s="7"/>
      <c r="H35" s="3"/>
      <c r="I35" s="3"/>
      <c r="J35" s="3"/>
    </row>
    <row r="36" spans="1:10" ht="15">
      <c r="A36" t="s">
        <v>89</v>
      </c>
      <c r="B36" s="10">
        <v>0</v>
      </c>
      <c r="C36" s="11">
        <v>0</v>
      </c>
      <c r="D36" s="10">
        <v>0</v>
      </c>
      <c r="E36" s="11">
        <f t="shared" si="1"/>
        <v>0</v>
      </c>
      <c r="F36" s="52"/>
      <c r="G36" s="7"/>
      <c r="H36" s="3"/>
      <c r="I36" s="3"/>
      <c r="J36" s="3"/>
    </row>
    <row r="37" spans="1:10" ht="15">
      <c r="A37" t="s">
        <v>90</v>
      </c>
      <c r="B37" s="10">
        <v>0</v>
      </c>
      <c r="C37" s="10">
        <v>0</v>
      </c>
      <c r="D37" s="10">
        <v>0</v>
      </c>
      <c r="E37" s="11">
        <f t="shared" si="1"/>
        <v>0</v>
      </c>
      <c r="F37" s="52"/>
      <c r="G37" s="7"/>
      <c r="H37" s="3"/>
      <c r="I37" s="3"/>
      <c r="J37" s="3"/>
    </row>
    <row r="38" spans="1:10" ht="15">
      <c r="A38" t="s">
        <v>80</v>
      </c>
      <c r="B38" s="10">
        <v>1483126348.4</v>
      </c>
      <c r="C38" s="10">
        <v>737399869.38</v>
      </c>
      <c r="D38" s="10">
        <v>800773985.03</v>
      </c>
      <c r="E38" s="11">
        <f t="shared" si="1"/>
        <v>3021300202.8100004</v>
      </c>
      <c r="F38" s="52"/>
      <c r="G38" s="7"/>
      <c r="H38" s="3"/>
      <c r="I38" s="3"/>
      <c r="J38" s="3"/>
    </row>
    <row r="39" spans="1:10" ht="15">
      <c r="A39" s="58"/>
      <c r="B39" s="10"/>
      <c r="C39" s="10"/>
      <c r="D39" s="10"/>
      <c r="E39" s="11">
        <f t="shared" si="1"/>
        <v>0</v>
      </c>
      <c r="F39" s="52"/>
      <c r="G39" s="7"/>
      <c r="H39" s="3"/>
      <c r="I39" s="3"/>
      <c r="J39" s="3"/>
    </row>
    <row r="40" spans="1:8" ht="15.75" thickBot="1">
      <c r="A40" s="12" t="s">
        <v>3</v>
      </c>
      <c r="B40" s="12">
        <f>SUM(B31:B39)</f>
        <v>1892570833.2</v>
      </c>
      <c r="C40" s="12">
        <f>SUM(C31:C39)</f>
        <v>1285166852.38</v>
      </c>
      <c r="D40" s="12">
        <f>SUM(D31:D39)</f>
        <v>1015390323.03</v>
      </c>
      <c r="E40" s="12">
        <f>SUM(E31:E39)</f>
        <v>4193128008.6100006</v>
      </c>
      <c r="F40" s="52"/>
      <c r="G40" s="7"/>
      <c r="H40" s="3"/>
    </row>
    <row r="41" spans="1:8" ht="15.75" thickTop="1">
      <c r="A41" s="26" t="s">
        <v>66</v>
      </c>
      <c r="B41" s="48"/>
      <c r="C41" s="48"/>
      <c r="D41" s="48"/>
      <c r="E41" s="48"/>
      <c r="F41" s="52"/>
      <c r="G41" s="7"/>
      <c r="H41" s="3"/>
    </row>
    <row r="42" spans="1:7" ht="15">
      <c r="A42" s="48"/>
      <c r="B42" s="48"/>
      <c r="C42" s="48"/>
      <c r="D42" s="48"/>
      <c r="E42" s="48"/>
      <c r="F42" s="52"/>
      <c r="G42" s="6"/>
    </row>
    <row r="43" spans="1:7" ht="15">
      <c r="A43" s="47"/>
      <c r="B43" s="47"/>
      <c r="C43" s="47"/>
      <c r="D43" s="48"/>
      <c r="E43" s="48"/>
      <c r="F43" s="52"/>
      <c r="G43" s="6"/>
    </row>
    <row r="44" spans="1:7" ht="15">
      <c r="A44" s="108" t="s">
        <v>6</v>
      </c>
      <c r="B44" s="108"/>
      <c r="C44" s="108"/>
      <c r="D44" s="108"/>
      <c r="E44" s="108"/>
      <c r="F44" s="108"/>
      <c r="G44" s="6"/>
    </row>
    <row r="45" spans="1:7" ht="15" customHeight="1">
      <c r="A45" s="108" t="s">
        <v>33</v>
      </c>
      <c r="B45" s="108"/>
      <c r="C45" s="108"/>
      <c r="D45" s="108"/>
      <c r="E45" s="108"/>
      <c r="F45" s="108"/>
      <c r="G45" s="6"/>
    </row>
    <row r="46" spans="1:7" ht="15" customHeight="1">
      <c r="A46" s="108" t="s">
        <v>5</v>
      </c>
      <c r="B46" s="108"/>
      <c r="C46" s="108"/>
      <c r="D46" s="108"/>
      <c r="E46" s="108"/>
      <c r="F46" s="108"/>
      <c r="G46" s="6"/>
    </row>
    <row r="47" spans="1:7" ht="15">
      <c r="A47" s="53"/>
      <c r="B47" s="53"/>
      <c r="C47" s="53"/>
      <c r="D47" s="53"/>
      <c r="E47" s="53"/>
      <c r="F47" s="52"/>
      <c r="G47" s="6"/>
    </row>
    <row r="48" spans="1:6" s="6" customFormat="1" ht="15.75" thickBot="1">
      <c r="A48" s="54" t="s">
        <v>7</v>
      </c>
      <c r="B48" s="49" t="s">
        <v>20</v>
      </c>
      <c r="C48" s="49" t="s">
        <v>28</v>
      </c>
      <c r="D48" s="49" t="s">
        <v>29</v>
      </c>
      <c r="E48" s="49" t="s">
        <v>23</v>
      </c>
      <c r="F48" s="52"/>
    </row>
    <row r="49" spans="1:6" s="6" customFormat="1" ht="15">
      <c r="A49" s="89"/>
      <c r="B49" s="81"/>
      <c r="C49" s="81"/>
      <c r="D49" s="81"/>
      <c r="E49" s="81"/>
      <c r="F49" s="52"/>
    </row>
    <row r="50" spans="1:7" ht="15">
      <c r="A50" s="55" t="s">
        <v>8</v>
      </c>
      <c r="B50" s="17">
        <v>1483126348.4</v>
      </c>
      <c r="C50" s="17">
        <v>737399869.38</v>
      </c>
      <c r="D50" s="17">
        <v>800773985.03</v>
      </c>
      <c r="E50" s="18">
        <f aca="true" t="shared" si="2" ref="E50:E55">+SUM(B50:D50)</f>
        <v>3021300202.8100004</v>
      </c>
      <c r="F50" s="52"/>
      <c r="G50" s="6"/>
    </row>
    <row r="51" spans="1:7" ht="15">
      <c r="A51" s="55" t="s">
        <v>9</v>
      </c>
      <c r="B51" s="17">
        <v>0</v>
      </c>
      <c r="C51" s="18">
        <v>0</v>
      </c>
      <c r="D51" s="18">
        <v>7474070</v>
      </c>
      <c r="E51" s="18">
        <f t="shared" si="2"/>
        <v>7474070</v>
      </c>
      <c r="F51" s="52"/>
      <c r="G51" s="6"/>
    </row>
    <row r="52" spans="1:7" ht="15">
      <c r="A52" s="55" t="s">
        <v>10</v>
      </c>
      <c r="B52" s="10">
        <f>+B33+B32+B31</f>
        <v>409444484.8</v>
      </c>
      <c r="C52" s="10">
        <f>+C33+C32+C31</f>
        <v>547766983</v>
      </c>
      <c r="D52" s="10">
        <f>+D33+D32+D31</f>
        <v>204545093</v>
      </c>
      <c r="E52" s="18">
        <f t="shared" si="2"/>
        <v>1161756560.8</v>
      </c>
      <c r="F52" s="52"/>
      <c r="G52" s="6"/>
    </row>
    <row r="53" spans="1:7" ht="15">
      <c r="A53" s="45" t="s">
        <v>34</v>
      </c>
      <c r="B53" s="10">
        <v>0</v>
      </c>
      <c r="C53" s="10">
        <v>0</v>
      </c>
      <c r="D53" s="10">
        <v>2597175</v>
      </c>
      <c r="E53" s="18">
        <f t="shared" si="2"/>
        <v>2597175</v>
      </c>
      <c r="F53" s="52"/>
      <c r="G53" s="6"/>
    </row>
    <row r="54" spans="1:7" ht="15">
      <c r="A54" s="45" t="s">
        <v>68</v>
      </c>
      <c r="B54" s="10">
        <v>0</v>
      </c>
      <c r="C54" s="10">
        <v>0</v>
      </c>
      <c r="D54" s="10">
        <v>0</v>
      </c>
      <c r="E54" s="18">
        <f t="shared" si="2"/>
        <v>0</v>
      </c>
      <c r="F54" s="52"/>
      <c r="G54" s="6"/>
    </row>
    <row r="55" spans="1:7" ht="15">
      <c r="A55" s="45" t="s">
        <v>88</v>
      </c>
      <c r="B55" s="10">
        <v>0</v>
      </c>
      <c r="C55" s="10">
        <v>0</v>
      </c>
      <c r="D55" s="10">
        <v>0</v>
      </c>
      <c r="E55" s="18">
        <f t="shared" si="2"/>
        <v>0</v>
      </c>
      <c r="F55" s="52"/>
      <c r="G55" s="6"/>
    </row>
    <row r="56" spans="1:7" ht="15">
      <c r="A56" s="45"/>
      <c r="B56" s="10"/>
      <c r="C56" s="10"/>
      <c r="D56" s="10"/>
      <c r="E56" s="18"/>
      <c r="F56" s="52"/>
      <c r="G56" s="6"/>
    </row>
    <row r="57" spans="1:7" ht="15.75" thickBot="1">
      <c r="A57" s="46" t="s">
        <v>3</v>
      </c>
      <c r="B57" s="78">
        <f>SUM(B50:B55)</f>
        <v>1892570833.2</v>
      </c>
      <c r="C57" s="78">
        <f>SUM(C50:C55)</f>
        <v>1285166852.38</v>
      </c>
      <c r="D57" s="78">
        <f>SUM(D50:D55)</f>
        <v>1015390323.03</v>
      </c>
      <c r="E57" s="78">
        <f>SUM(E50:E55)</f>
        <v>4193128008.6100006</v>
      </c>
      <c r="F57" s="52"/>
      <c r="G57" s="6"/>
    </row>
    <row r="58" spans="1:7" ht="15.75" thickTop="1">
      <c r="A58" s="26" t="s">
        <v>66</v>
      </c>
      <c r="B58" s="48"/>
      <c r="C58" s="48"/>
      <c r="D58" s="48"/>
      <c r="E58" s="48"/>
      <c r="F58" s="52"/>
      <c r="G58" s="6"/>
    </row>
    <row r="59" spans="1:7" ht="15">
      <c r="A59" s="56"/>
      <c r="B59" s="56"/>
      <c r="C59" s="48"/>
      <c r="D59" s="48"/>
      <c r="E59" s="48"/>
      <c r="F59" s="52"/>
      <c r="G59" s="6"/>
    </row>
    <row r="60" spans="1:7" ht="15">
      <c r="A60" s="48"/>
      <c r="B60" s="48"/>
      <c r="C60" s="48"/>
      <c r="D60" s="48"/>
      <c r="E60" s="48"/>
      <c r="F60" s="52"/>
      <c r="G60" s="6"/>
    </row>
    <row r="61" spans="1:7" ht="15">
      <c r="A61" s="108" t="s">
        <v>11</v>
      </c>
      <c r="B61" s="108"/>
      <c r="C61" s="108"/>
      <c r="D61" s="108"/>
      <c r="E61" s="108"/>
      <c r="F61" s="108"/>
      <c r="G61" s="6"/>
    </row>
    <row r="62" spans="1:7" ht="15" customHeight="1">
      <c r="A62" s="108" t="s">
        <v>12</v>
      </c>
      <c r="B62" s="108"/>
      <c r="C62" s="108"/>
      <c r="D62" s="108"/>
      <c r="E62" s="108"/>
      <c r="F62" s="108"/>
      <c r="G62" s="6"/>
    </row>
    <row r="63" spans="1:7" ht="15" customHeight="1">
      <c r="A63" s="108" t="s">
        <v>5</v>
      </c>
      <c r="B63" s="108"/>
      <c r="C63" s="108"/>
      <c r="D63" s="108"/>
      <c r="E63" s="108"/>
      <c r="F63" s="108"/>
      <c r="G63" s="6"/>
    </row>
    <row r="64" spans="1:7" ht="15">
      <c r="A64" s="53"/>
      <c r="B64" s="53"/>
      <c r="C64" s="53"/>
      <c r="D64" s="53"/>
      <c r="E64" s="53"/>
      <c r="F64" s="52"/>
      <c r="G64" s="6"/>
    </row>
    <row r="65" spans="1:6" s="6" customFormat="1" ht="15.75" thickBot="1">
      <c r="A65" s="49" t="s">
        <v>13</v>
      </c>
      <c r="B65" s="49" t="s">
        <v>20</v>
      </c>
      <c r="C65" s="49" t="s">
        <v>21</v>
      </c>
      <c r="D65" s="49" t="s">
        <v>29</v>
      </c>
      <c r="E65" s="49" t="s">
        <v>23</v>
      </c>
      <c r="F65" s="52"/>
    </row>
    <row r="66" spans="1:7" ht="15">
      <c r="A66" s="45" t="s">
        <v>14</v>
      </c>
      <c r="B66" s="69">
        <v>3529215981</v>
      </c>
      <c r="C66" s="21">
        <f>B70</f>
        <v>1734146184.41</v>
      </c>
      <c r="D66" s="21">
        <f>C70</f>
        <v>1661726829.17</v>
      </c>
      <c r="E66" s="21">
        <f>+B66</f>
        <v>3529215981</v>
      </c>
      <c r="F66" s="52"/>
      <c r="G66" s="6" t="s">
        <v>97</v>
      </c>
    </row>
    <row r="67" spans="1:8" ht="15">
      <c r="A67" s="45" t="s">
        <v>15</v>
      </c>
      <c r="B67" s="21">
        <v>97501036.61</v>
      </c>
      <c r="C67" s="21">
        <v>1212747497.14</v>
      </c>
      <c r="D67" s="21">
        <v>1240622414.76</v>
      </c>
      <c r="E67" s="21">
        <f>SUM(B67:D67)</f>
        <v>2550870948.51</v>
      </c>
      <c r="F67" s="52"/>
      <c r="G67" s="77">
        <f>E67+B75</f>
        <v>5855556792.81</v>
      </c>
      <c r="H67" s="77"/>
    </row>
    <row r="68" spans="1:7" ht="15">
      <c r="A68" s="45" t="s">
        <v>16</v>
      </c>
      <c r="B68" s="21">
        <f>+B66+B67</f>
        <v>3626717017.61</v>
      </c>
      <c r="C68" s="21">
        <f>+C66+C67</f>
        <v>2946893681.55</v>
      </c>
      <c r="D68" s="21">
        <f>+D66+D67</f>
        <v>2902349243.9300003</v>
      </c>
      <c r="E68" s="21">
        <f>+E66+E67</f>
        <v>6080086929.51</v>
      </c>
      <c r="F68" s="52"/>
      <c r="G68" s="6"/>
    </row>
    <row r="69" spans="1:7" ht="15">
      <c r="A69" s="45" t="s">
        <v>17</v>
      </c>
      <c r="B69" s="21">
        <f>B57</f>
        <v>1892570833.2</v>
      </c>
      <c r="C69" s="21">
        <f>C57</f>
        <v>1285166852.38</v>
      </c>
      <c r="D69" s="21">
        <f>D57</f>
        <v>1015390323.03</v>
      </c>
      <c r="E69" s="21">
        <f>SUM(B69:D69)</f>
        <v>4193128008.6099997</v>
      </c>
      <c r="F69" s="52"/>
      <c r="G69" s="6"/>
    </row>
    <row r="70" spans="1:7" ht="15">
      <c r="A70" s="45" t="s">
        <v>35</v>
      </c>
      <c r="B70" s="21">
        <f>B68-B69</f>
        <v>1734146184.41</v>
      </c>
      <c r="C70" s="21">
        <f>C68-C69</f>
        <v>1661726829.17</v>
      </c>
      <c r="D70" s="21">
        <f>D68-D69</f>
        <v>1886958920.9000003</v>
      </c>
      <c r="E70" s="21">
        <f>E68-E69</f>
        <v>1886958920.9000006</v>
      </c>
      <c r="F70" s="52"/>
      <c r="G70" s="6"/>
    </row>
    <row r="71" spans="1:7" ht="15.75" thickBot="1">
      <c r="A71" s="16"/>
      <c r="B71" s="16"/>
      <c r="C71" s="16"/>
      <c r="D71" s="16"/>
      <c r="E71" s="16"/>
      <c r="F71" s="6"/>
      <c r="G71" s="6"/>
    </row>
    <row r="72" spans="1:7" ht="15.75" thickTop="1">
      <c r="A72" s="110" t="s">
        <v>66</v>
      </c>
      <c r="B72" s="111"/>
      <c r="C72" s="111"/>
      <c r="D72" s="111"/>
      <c r="E72" s="111"/>
      <c r="F72" s="6"/>
      <c r="G72" s="6"/>
    </row>
    <row r="73" spans="1:7" ht="15">
      <c r="A73" s="1"/>
      <c r="B73" s="1"/>
      <c r="C73" s="1"/>
      <c r="D73" s="2"/>
      <c r="E73" s="2"/>
      <c r="F73" s="6"/>
      <c r="G73" s="6"/>
    </row>
    <row r="74" spans="1:7" ht="15">
      <c r="A74" s="94" t="s">
        <v>91</v>
      </c>
      <c r="B74" s="95"/>
      <c r="C74" s="6"/>
      <c r="D74" s="6"/>
      <c r="E74" s="6"/>
      <c r="F74" s="6"/>
      <c r="G74" s="6"/>
    </row>
    <row r="75" spans="1:7" ht="15">
      <c r="A75" s="106" t="s">
        <v>96</v>
      </c>
      <c r="B75" s="104">
        <v>3304685844.3</v>
      </c>
      <c r="C75" s="6"/>
      <c r="D75" s="6"/>
      <c r="E75" s="6"/>
      <c r="F75" s="6"/>
      <c r="G75" s="6"/>
    </row>
    <row r="76" spans="1:7" ht="15">
      <c r="A76" s="96" t="s">
        <v>92</v>
      </c>
      <c r="B76" s="104">
        <v>224530136.72</v>
      </c>
      <c r="C76" s="6"/>
      <c r="D76" s="6"/>
      <c r="E76" s="6"/>
      <c r="F76" s="6"/>
      <c r="G76" s="6"/>
    </row>
    <row r="77" spans="1:7" ht="15">
      <c r="A77" s="93" t="s">
        <v>93</v>
      </c>
      <c r="B77" s="104">
        <f>+B75+B76</f>
        <v>3529215981.02</v>
      </c>
      <c r="C77" s="6"/>
      <c r="D77" s="6"/>
      <c r="E77" s="6"/>
      <c r="F77" s="6"/>
      <c r="G77" s="6"/>
    </row>
    <row r="78" spans="1:7" ht="15">
      <c r="A78" s="76"/>
      <c r="B78" s="77"/>
      <c r="C78" s="77"/>
      <c r="D78" s="105"/>
      <c r="E78" s="6"/>
      <c r="F78" s="6"/>
      <c r="G78" s="6"/>
    </row>
    <row r="79" spans="1:7" ht="15">
      <c r="A79" s="6" t="s">
        <v>95</v>
      </c>
      <c r="B79" s="6"/>
      <c r="C79" s="6"/>
      <c r="D79" s="6"/>
      <c r="E79" s="6"/>
      <c r="F79" s="6"/>
      <c r="G79" s="6"/>
    </row>
    <row r="80" spans="1:7" ht="15">
      <c r="A80" s="6"/>
      <c r="B80" s="6"/>
      <c r="C80" s="6"/>
      <c r="D80" s="6"/>
      <c r="E80" s="6"/>
      <c r="F80" s="6"/>
      <c r="G80" s="6"/>
    </row>
    <row r="81" spans="1:7" ht="15">
      <c r="A81" s="6"/>
      <c r="B81" s="6"/>
      <c r="C81" s="6"/>
      <c r="D81" s="6"/>
      <c r="E81" s="6"/>
      <c r="F81" s="6"/>
      <c r="G81" s="6"/>
    </row>
    <row r="82" spans="1:7" ht="15">
      <c r="A82" s="6"/>
      <c r="B82" s="6"/>
      <c r="C82" s="6"/>
      <c r="D82" s="6"/>
      <c r="E82" s="6"/>
      <c r="F82" s="6"/>
      <c r="G82" s="6"/>
    </row>
    <row r="83" spans="1:7" ht="15">
      <c r="A83" s="6"/>
      <c r="B83" s="6"/>
      <c r="C83" s="6"/>
      <c r="D83" s="6"/>
      <c r="E83" s="6"/>
      <c r="F83" s="6"/>
      <c r="G83" s="6"/>
    </row>
    <row r="84" spans="1:7" ht="15">
      <c r="A84" s="6"/>
      <c r="B84" s="6"/>
      <c r="C84" s="6"/>
      <c r="D84" s="6"/>
      <c r="E84" s="6"/>
      <c r="F84" s="6"/>
      <c r="G84" s="6"/>
    </row>
    <row r="85" spans="1:7" ht="15">
      <c r="A85" s="6"/>
      <c r="B85" s="6"/>
      <c r="C85" s="6"/>
      <c r="D85" s="6"/>
      <c r="E85" s="6"/>
      <c r="F85" s="6"/>
      <c r="G85" s="6"/>
    </row>
    <row r="86" spans="1:7" ht="15">
      <c r="A86" s="6"/>
      <c r="B86" s="6"/>
      <c r="C86" s="6"/>
      <c r="D86" s="6"/>
      <c r="E86" s="6"/>
      <c r="F86" s="6"/>
      <c r="G86" s="6"/>
    </row>
    <row r="87" spans="1:7" ht="15">
      <c r="A87" s="6"/>
      <c r="B87" s="6"/>
      <c r="C87" s="6"/>
      <c r="D87" s="6"/>
      <c r="E87" s="6"/>
      <c r="F87" s="6"/>
      <c r="G87" s="6"/>
    </row>
    <row r="88" spans="1:7" ht="15">
      <c r="A88" s="6"/>
      <c r="B88" s="6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  <row r="90" spans="1:7" ht="15">
      <c r="A90" s="6"/>
      <c r="B90" s="6"/>
      <c r="C90" s="6"/>
      <c r="D90" s="6"/>
      <c r="E90" s="6"/>
      <c r="F90" s="6"/>
      <c r="G90" s="6"/>
    </row>
    <row r="91" spans="1:7" ht="15">
      <c r="A91" s="6"/>
      <c r="B91" s="6"/>
      <c r="C91" s="6"/>
      <c r="D91" s="6"/>
      <c r="E91" s="6"/>
      <c r="F91" s="6"/>
      <c r="G91" s="6"/>
    </row>
    <row r="92" spans="1:7" ht="15">
      <c r="A92" s="6"/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  <row r="95" spans="1:7" ht="15">
      <c r="A95" s="6"/>
      <c r="B95" s="6"/>
      <c r="C95" s="6"/>
      <c r="D95" s="6"/>
      <c r="E95" s="6"/>
      <c r="F95" s="6"/>
      <c r="G95" s="6"/>
    </row>
    <row r="96" spans="1:7" ht="15">
      <c r="A96" s="6"/>
      <c r="B96" s="6"/>
      <c r="C96" s="6"/>
      <c r="D96" s="6"/>
      <c r="E96" s="6"/>
      <c r="F96" s="6"/>
      <c r="G96" s="6"/>
    </row>
    <row r="97" spans="1:7" ht="15">
      <c r="A97" s="6"/>
      <c r="B97" s="6"/>
      <c r="C97" s="6"/>
      <c r="D97" s="6"/>
      <c r="E97" s="6"/>
      <c r="F97" s="6"/>
      <c r="G97" s="6"/>
    </row>
    <row r="98" spans="1:7" ht="15">
      <c r="A98" s="6"/>
      <c r="B98" s="6"/>
      <c r="C98" s="6"/>
      <c r="D98" s="6"/>
      <c r="E98" s="6"/>
      <c r="F98" s="6"/>
      <c r="G98" s="6"/>
    </row>
    <row r="99" spans="1:7" ht="15">
      <c r="A99" s="6"/>
      <c r="B99" s="6"/>
      <c r="C99" s="6"/>
      <c r="D99" s="6"/>
      <c r="E99" s="6"/>
      <c r="F99" s="6"/>
      <c r="G99" s="6"/>
    </row>
    <row r="100" spans="1:7" ht="15">
      <c r="A100" s="6"/>
      <c r="B100" s="6"/>
      <c r="C100" s="6"/>
      <c r="D100" s="6"/>
      <c r="E100" s="6"/>
      <c r="F100" s="6"/>
      <c r="G100" s="6"/>
    </row>
    <row r="101" spans="1:7" ht="15">
      <c r="A101" s="6"/>
      <c r="B101" s="6"/>
      <c r="C101" s="6"/>
      <c r="D101" s="6"/>
      <c r="E101" s="6"/>
      <c r="F101" s="6"/>
      <c r="G101" s="6"/>
    </row>
    <row r="102" spans="1:7" ht="15">
      <c r="A102" s="6"/>
      <c r="B102" s="6"/>
      <c r="C102" s="6"/>
      <c r="D102" s="6"/>
      <c r="E102" s="6"/>
      <c r="F102" s="6"/>
      <c r="G102" s="6"/>
    </row>
    <row r="103" spans="1:7" ht="15">
      <c r="A103" s="6"/>
      <c r="B103" s="6"/>
      <c r="C103" s="6"/>
      <c r="D103" s="6"/>
      <c r="E103" s="6"/>
      <c r="F103" s="6"/>
      <c r="G103" s="6"/>
    </row>
    <row r="104" spans="1:7" ht="15">
      <c r="A104" s="6"/>
      <c r="B104" s="6"/>
      <c r="C104" s="6"/>
      <c r="D104" s="6"/>
      <c r="E104" s="6"/>
      <c r="F104" s="6"/>
      <c r="G104" s="6"/>
    </row>
    <row r="105" spans="1:7" ht="15">
      <c r="A105" s="6"/>
      <c r="B105" s="6"/>
      <c r="C105" s="6"/>
      <c r="D105" s="6"/>
      <c r="E105" s="6"/>
      <c r="F105" s="6"/>
      <c r="G105" s="6"/>
    </row>
    <row r="106" spans="1:7" ht="15">
      <c r="A106" s="6"/>
      <c r="B106" s="6"/>
      <c r="C106" s="6"/>
      <c r="D106" s="6"/>
      <c r="E106" s="6"/>
      <c r="F106" s="6"/>
      <c r="G106" s="6"/>
    </row>
    <row r="107" spans="1:7" ht="15">
      <c r="A107" s="6"/>
      <c r="B107" s="6"/>
      <c r="C107" s="6"/>
      <c r="D107" s="6"/>
      <c r="E107" s="6"/>
      <c r="F107" s="6"/>
      <c r="G107" s="6"/>
    </row>
    <row r="108" spans="1:7" ht="15">
      <c r="A108" s="6"/>
      <c r="B108" s="6"/>
      <c r="C108" s="6"/>
      <c r="D108" s="6"/>
      <c r="E108" s="6"/>
      <c r="F108" s="6"/>
      <c r="G108" s="6"/>
    </row>
    <row r="109" spans="1:7" ht="15">
      <c r="A109" s="6"/>
      <c r="B109" s="6"/>
      <c r="C109" s="6"/>
      <c r="D109" s="6"/>
      <c r="E109" s="6"/>
      <c r="F109" s="6"/>
      <c r="G109" s="6"/>
    </row>
    <row r="110" spans="1:7" ht="15">
      <c r="A110" s="6"/>
      <c r="B110" s="6"/>
      <c r="C110" s="6"/>
      <c r="D110" s="6"/>
      <c r="E110" s="6"/>
      <c r="F110" s="6"/>
      <c r="G110" s="6"/>
    </row>
    <row r="111" spans="1:7" ht="15">
      <c r="A111" s="6"/>
      <c r="B111" s="6"/>
      <c r="C111" s="6"/>
      <c r="D111" s="6"/>
      <c r="E111" s="6"/>
      <c r="F111" s="6"/>
      <c r="G111" s="6"/>
    </row>
    <row r="112" spans="1:7" ht="15">
      <c r="A112" s="6"/>
      <c r="B112" s="6"/>
      <c r="C112" s="6"/>
      <c r="D112" s="6"/>
      <c r="E112" s="6"/>
      <c r="F112" s="6"/>
      <c r="G112" s="6"/>
    </row>
    <row r="113" spans="1:7" ht="15">
      <c r="A113" s="6"/>
      <c r="B113" s="6"/>
      <c r="C113" s="6"/>
      <c r="D113" s="6"/>
      <c r="E113" s="6"/>
      <c r="F113" s="6"/>
      <c r="G113" s="6"/>
    </row>
    <row r="114" spans="1:7" ht="15">
      <c r="A114" s="6"/>
      <c r="B114" s="6"/>
      <c r="C114" s="6"/>
      <c r="D114" s="6"/>
      <c r="E114" s="6"/>
      <c r="F114" s="6"/>
      <c r="G114" s="6"/>
    </row>
    <row r="115" spans="1:7" ht="15">
      <c r="A115" s="6"/>
      <c r="B115" s="6"/>
      <c r="C115" s="6"/>
      <c r="D115" s="6"/>
      <c r="E115" s="6"/>
      <c r="F115" s="6"/>
      <c r="G115" s="6"/>
    </row>
    <row r="116" spans="1:7" ht="15">
      <c r="A116" s="6"/>
      <c r="B116" s="6"/>
      <c r="C116" s="6"/>
      <c r="D116" s="6"/>
      <c r="E116" s="6"/>
      <c r="F116" s="6"/>
      <c r="G116" s="6"/>
    </row>
    <row r="117" spans="1:7" ht="15">
      <c r="A117" s="6"/>
      <c r="B117" s="6"/>
      <c r="C117" s="6"/>
      <c r="D117" s="6"/>
      <c r="E117" s="6"/>
      <c r="F117" s="6"/>
      <c r="G117" s="6"/>
    </row>
    <row r="118" spans="1:7" ht="15">
      <c r="A118" s="6"/>
      <c r="B118" s="6"/>
      <c r="C118" s="6"/>
      <c r="D118" s="6"/>
      <c r="E118" s="6"/>
      <c r="F118" s="6"/>
      <c r="G118" s="6"/>
    </row>
    <row r="119" spans="1:7" ht="15">
      <c r="A119" s="6"/>
      <c r="B119" s="6"/>
      <c r="C119" s="6"/>
      <c r="D119" s="6"/>
      <c r="E119" s="6"/>
      <c r="F119" s="6"/>
      <c r="G119" s="6"/>
    </row>
    <row r="120" spans="1:7" ht="15">
      <c r="A120" s="6"/>
      <c r="B120" s="6"/>
      <c r="C120" s="6"/>
      <c r="D120" s="6"/>
      <c r="E120" s="6"/>
      <c r="F120" s="6"/>
      <c r="G120" s="6"/>
    </row>
    <row r="121" spans="1:7" ht="15">
      <c r="A121" s="6"/>
      <c r="B121" s="6"/>
      <c r="C121" s="6"/>
      <c r="D121" s="6"/>
      <c r="E121" s="6"/>
      <c r="F121" s="6"/>
      <c r="G121" s="6"/>
    </row>
    <row r="122" spans="1:7" ht="15">
      <c r="A122" s="6"/>
      <c r="B122" s="6"/>
      <c r="C122" s="6"/>
      <c r="D122" s="6"/>
      <c r="E122" s="6"/>
      <c r="F122" s="6"/>
      <c r="G122" s="6"/>
    </row>
    <row r="123" spans="1:7" ht="15">
      <c r="A123" s="6"/>
      <c r="B123" s="6"/>
      <c r="C123" s="6"/>
      <c r="D123" s="6"/>
      <c r="E123" s="6"/>
      <c r="F123" s="6"/>
      <c r="G123" s="6"/>
    </row>
    <row r="124" spans="1:7" ht="15">
      <c r="A124" s="6"/>
      <c r="B124" s="6"/>
      <c r="C124" s="6"/>
      <c r="D124" s="6"/>
      <c r="E124" s="6"/>
      <c r="F124" s="6"/>
      <c r="G124" s="6"/>
    </row>
    <row r="125" spans="1:7" ht="15">
      <c r="A125" s="6"/>
      <c r="B125" s="6"/>
      <c r="C125" s="6"/>
      <c r="D125" s="6"/>
      <c r="E125" s="6"/>
      <c r="F125" s="6"/>
      <c r="G125" s="6"/>
    </row>
    <row r="126" spans="1:7" ht="15">
      <c r="A126" s="6"/>
      <c r="B126" s="6"/>
      <c r="C126" s="6"/>
      <c r="D126" s="6"/>
      <c r="E126" s="6"/>
      <c r="F126" s="6"/>
      <c r="G126" s="6"/>
    </row>
    <row r="127" spans="1:7" ht="15">
      <c r="A127" s="6"/>
      <c r="B127" s="6"/>
      <c r="C127" s="6"/>
      <c r="D127" s="6"/>
      <c r="E127" s="6"/>
      <c r="F127" s="6"/>
      <c r="G127" s="6"/>
    </row>
    <row r="128" spans="1:7" ht="15">
      <c r="A128" s="6"/>
      <c r="B128" s="6"/>
      <c r="C128" s="6"/>
      <c r="D128" s="6"/>
      <c r="E128" s="6"/>
      <c r="F128" s="6"/>
      <c r="G128" s="6"/>
    </row>
    <row r="129" spans="1:7" ht="15">
      <c r="A129" s="6"/>
      <c r="B129" s="6"/>
      <c r="C129" s="6"/>
      <c r="D129" s="6"/>
      <c r="E129" s="6"/>
      <c r="F129" s="6"/>
      <c r="G129" s="6"/>
    </row>
    <row r="130" spans="1:7" ht="15">
      <c r="A130" s="6"/>
      <c r="B130" s="6"/>
      <c r="C130" s="6"/>
      <c r="D130" s="6"/>
      <c r="E130" s="6"/>
      <c r="F130" s="6"/>
      <c r="G130" s="6"/>
    </row>
    <row r="131" spans="1:7" ht="15">
      <c r="A131" s="6"/>
      <c r="B131" s="6"/>
      <c r="C131" s="6"/>
      <c r="D131" s="6"/>
      <c r="E131" s="6"/>
      <c r="F131" s="6"/>
      <c r="G131" s="6"/>
    </row>
    <row r="132" spans="1:7" ht="15">
      <c r="A132" s="6"/>
      <c r="B132" s="6"/>
      <c r="C132" s="6"/>
      <c r="D132" s="6"/>
      <c r="E132" s="6"/>
      <c r="F132" s="6"/>
      <c r="G132" s="6"/>
    </row>
    <row r="133" spans="1:7" ht="15">
      <c r="A133" s="6"/>
      <c r="B133" s="6"/>
      <c r="C133" s="6"/>
      <c r="D133" s="6"/>
      <c r="E133" s="6"/>
      <c r="F133" s="6"/>
      <c r="G133" s="6"/>
    </row>
    <row r="134" spans="1:7" ht="15">
      <c r="A134" s="6"/>
      <c r="B134" s="6"/>
      <c r="C134" s="6"/>
      <c r="D134" s="6"/>
      <c r="E134" s="6"/>
      <c r="F134" s="6"/>
      <c r="G134" s="6"/>
    </row>
    <row r="135" spans="1:7" ht="15">
      <c r="A135" s="6"/>
      <c r="B135" s="6"/>
      <c r="C135" s="6"/>
      <c r="D135" s="6"/>
      <c r="E135" s="6"/>
      <c r="F135" s="6"/>
      <c r="G135" s="6"/>
    </row>
    <row r="136" spans="1:7" ht="15">
      <c r="A136" s="6"/>
      <c r="B136" s="6"/>
      <c r="C136" s="6"/>
      <c r="D136" s="6"/>
      <c r="E136" s="6"/>
      <c r="F136" s="6"/>
      <c r="G136" s="6"/>
    </row>
    <row r="137" spans="1:7" ht="15">
      <c r="A137" s="6"/>
      <c r="B137" s="6"/>
      <c r="C137" s="6"/>
      <c r="D137" s="6"/>
      <c r="E137" s="6"/>
      <c r="F137" s="6"/>
      <c r="G137" s="6"/>
    </row>
    <row r="138" spans="1:7" ht="15">
      <c r="A138" s="6"/>
      <c r="B138" s="6"/>
      <c r="C138" s="6"/>
      <c r="D138" s="6"/>
      <c r="E138" s="6"/>
      <c r="F138" s="6"/>
      <c r="G138" s="6"/>
    </row>
    <row r="139" spans="1:7" ht="15">
      <c r="A139" s="6"/>
      <c r="B139" s="6"/>
      <c r="C139" s="6"/>
      <c r="D139" s="6"/>
      <c r="E139" s="6"/>
      <c r="F139" s="6"/>
      <c r="G139" s="6"/>
    </row>
    <row r="140" spans="1:7" ht="15">
      <c r="A140" s="6"/>
      <c r="B140" s="6"/>
      <c r="C140" s="6"/>
      <c r="D140" s="6"/>
      <c r="E140" s="6"/>
      <c r="F140" s="6"/>
      <c r="G140" s="6"/>
    </row>
    <row r="141" spans="1:7" ht="15">
      <c r="A141" s="6"/>
      <c r="B141" s="6"/>
      <c r="C141" s="6"/>
      <c r="D141" s="6"/>
      <c r="E141" s="6"/>
      <c r="F141" s="6"/>
      <c r="G141" s="6"/>
    </row>
    <row r="142" spans="1:7" ht="15">
      <c r="A142" s="6"/>
      <c r="B142" s="6"/>
      <c r="C142" s="6"/>
      <c r="D142" s="6"/>
      <c r="E142" s="6"/>
      <c r="F142" s="6"/>
      <c r="G142" s="6"/>
    </row>
    <row r="143" spans="1:7" ht="15">
      <c r="A143" s="6"/>
      <c r="B143" s="6"/>
      <c r="C143" s="6"/>
      <c r="D143" s="6"/>
      <c r="E143" s="6"/>
      <c r="F143" s="6"/>
      <c r="G143" s="6"/>
    </row>
    <row r="144" spans="1:7" ht="15">
      <c r="A144" s="6"/>
      <c r="B144" s="6"/>
      <c r="C144" s="6"/>
      <c r="D144" s="6"/>
      <c r="E144" s="6"/>
      <c r="F144" s="6"/>
      <c r="G144" s="6"/>
    </row>
    <row r="145" spans="1:7" ht="15">
      <c r="A145" s="6"/>
      <c r="B145" s="6"/>
      <c r="C145" s="6"/>
      <c r="D145" s="6"/>
      <c r="E145" s="6"/>
      <c r="F145" s="6"/>
      <c r="G145" s="6"/>
    </row>
    <row r="146" spans="1:7" ht="15">
      <c r="A146" s="6"/>
      <c r="B146" s="6"/>
      <c r="C146" s="6"/>
      <c r="D146" s="6"/>
      <c r="E146" s="6"/>
      <c r="F146" s="6"/>
      <c r="G146" s="6"/>
    </row>
    <row r="147" spans="1:7" ht="15">
      <c r="A147" s="6"/>
      <c r="B147" s="6"/>
      <c r="C147" s="6"/>
      <c r="D147" s="6"/>
      <c r="E147" s="6"/>
      <c r="F147" s="6"/>
      <c r="G147" s="6"/>
    </row>
    <row r="148" spans="1:7" ht="15">
      <c r="A148" s="6"/>
      <c r="B148" s="6"/>
      <c r="C148" s="6"/>
      <c r="D148" s="6"/>
      <c r="E148" s="6"/>
      <c r="F148" s="6"/>
      <c r="G148" s="6"/>
    </row>
    <row r="149" spans="1:7" ht="15">
      <c r="A149" s="6"/>
      <c r="B149" s="6"/>
      <c r="C149" s="6"/>
      <c r="D149" s="6"/>
      <c r="E149" s="6"/>
      <c r="F149" s="6"/>
      <c r="G149" s="6"/>
    </row>
    <row r="150" spans="1:7" ht="15">
      <c r="A150" s="6"/>
      <c r="B150" s="6"/>
      <c r="C150" s="6"/>
      <c r="D150" s="6"/>
      <c r="E150" s="6"/>
      <c r="F150" s="6"/>
      <c r="G150" s="6"/>
    </row>
    <row r="151" spans="1:7" ht="15">
      <c r="A151" s="6"/>
      <c r="B151" s="6"/>
      <c r="C151" s="6"/>
      <c r="D151" s="6"/>
      <c r="E151" s="6"/>
      <c r="F151" s="6"/>
      <c r="G151" s="6"/>
    </row>
    <row r="152" spans="1:7" ht="15">
      <c r="A152" s="6"/>
      <c r="B152" s="6"/>
      <c r="C152" s="6"/>
      <c r="D152" s="6"/>
      <c r="E152" s="6"/>
      <c r="F152" s="6"/>
      <c r="G152" s="6"/>
    </row>
    <row r="153" spans="1:7" ht="15">
      <c r="A153" s="6"/>
      <c r="B153" s="6"/>
      <c r="C153" s="6"/>
      <c r="D153" s="6"/>
      <c r="E153" s="6"/>
      <c r="F153" s="6"/>
      <c r="G153" s="6"/>
    </row>
    <row r="154" spans="1:7" ht="15">
      <c r="A154" s="6"/>
      <c r="B154" s="6"/>
      <c r="C154" s="6"/>
      <c r="D154" s="6"/>
      <c r="E154" s="6"/>
      <c r="F154" s="6"/>
      <c r="G154" s="6"/>
    </row>
    <row r="155" spans="1:7" ht="15">
      <c r="A155" s="6"/>
      <c r="B155" s="6"/>
      <c r="C155" s="6"/>
      <c r="D155" s="6"/>
      <c r="E155" s="6"/>
      <c r="F155" s="6"/>
      <c r="G155" s="6"/>
    </row>
    <row r="156" spans="1:7" ht="15">
      <c r="A156" s="6"/>
      <c r="B156" s="6"/>
      <c r="C156" s="6"/>
      <c r="D156" s="6"/>
      <c r="E156" s="6"/>
      <c r="F156" s="6"/>
      <c r="G156" s="6"/>
    </row>
    <row r="157" spans="1:7" ht="15">
      <c r="A157" s="6"/>
      <c r="B157" s="6"/>
      <c r="C157" s="6"/>
      <c r="D157" s="6"/>
      <c r="E157" s="6"/>
      <c r="F157" s="6"/>
      <c r="G157" s="6"/>
    </row>
    <row r="158" spans="1:7" ht="15">
      <c r="A158" s="6"/>
      <c r="B158" s="6"/>
      <c r="C158" s="6"/>
      <c r="D158" s="6"/>
      <c r="E158" s="6"/>
      <c r="F158" s="6"/>
      <c r="G158" s="6"/>
    </row>
    <row r="159" spans="1:7" ht="15">
      <c r="A159" s="6"/>
      <c r="B159" s="6"/>
      <c r="C159" s="6"/>
      <c r="D159" s="6"/>
      <c r="E159" s="6"/>
      <c r="F159" s="6"/>
      <c r="G159" s="6"/>
    </row>
    <row r="160" spans="1:7" ht="15">
      <c r="A160" s="6"/>
      <c r="B160" s="6"/>
      <c r="C160" s="6"/>
      <c r="D160" s="6"/>
      <c r="E160" s="6"/>
      <c r="F160" s="6"/>
      <c r="G160" s="6"/>
    </row>
    <row r="161" spans="1:7" ht="15">
      <c r="A161" s="6"/>
      <c r="B161" s="6"/>
      <c r="C161" s="6"/>
      <c r="D161" s="6"/>
      <c r="E161" s="6"/>
      <c r="F161" s="6"/>
      <c r="G161" s="6"/>
    </row>
    <row r="162" spans="1:7" ht="15">
      <c r="A162" s="6"/>
      <c r="B162" s="6"/>
      <c r="C162" s="6"/>
      <c r="D162" s="6"/>
      <c r="E162" s="6"/>
      <c r="F162" s="6"/>
      <c r="G162" s="6"/>
    </row>
    <row r="163" spans="1:7" ht="15">
      <c r="A163" s="6"/>
      <c r="B163" s="6"/>
      <c r="C163" s="6"/>
      <c r="D163" s="6"/>
      <c r="E163" s="6"/>
      <c r="F163" s="6"/>
      <c r="G163" s="6"/>
    </row>
    <row r="164" spans="1:7" ht="15">
      <c r="A164" s="6"/>
      <c r="B164" s="6"/>
      <c r="C164" s="6"/>
      <c r="D164" s="6"/>
      <c r="E164" s="6"/>
      <c r="F164" s="6"/>
      <c r="G164" s="6"/>
    </row>
    <row r="165" spans="1:7" ht="15">
      <c r="A165" s="6"/>
      <c r="B165" s="6"/>
      <c r="C165" s="6"/>
      <c r="D165" s="6"/>
      <c r="E165" s="6"/>
      <c r="F165" s="6"/>
      <c r="G165" s="6"/>
    </row>
    <row r="166" spans="1:7" ht="15">
      <c r="A166" s="6"/>
      <c r="B166" s="6"/>
      <c r="C166" s="6"/>
      <c r="D166" s="6"/>
      <c r="E166" s="6"/>
      <c r="F166" s="6"/>
      <c r="G166" s="6"/>
    </row>
    <row r="167" spans="1:7" ht="15">
      <c r="A167" s="6"/>
      <c r="B167" s="6"/>
      <c r="C167" s="6"/>
      <c r="D167" s="6"/>
      <c r="E167" s="6"/>
      <c r="F167" s="6"/>
      <c r="G167" s="6"/>
    </row>
    <row r="168" spans="1:7" ht="15">
      <c r="A168" s="6"/>
      <c r="B168" s="6"/>
      <c r="C168" s="6"/>
      <c r="D168" s="6"/>
      <c r="E168" s="6"/>
      <c r="F168" s="6"/>
      <c r="G168" s="6"/>
    </row>
    <row r="169" spans="1:7" ht="15">
      <c r="A169" s="6"/>
      <c r="B169" s="6"/>
      <c r="C169" s="6"/>
      <c r="D169" s="6"/>
      <c r="E169" s="6"/>
      <c r="F169" s="6"/>
      <c r="G169" s="6"/>
    </row>
    <row r="170" spans="1:7" ht="15">
      <c r="A170" s="6"/>
      <c r="B170" s="6"/>
      <c r="C170" s="6"/>
      <c r="D170" s="6"/>
      <c r="E170" s="6"/>
      <c r="F170" s="6"/>
      <c r="G170" s="6"/>
    </row>
    <row r="171" spans="1:7" ht="15">
      <c r="A171" s="6"/>
      <c r="B171" s="6"/>
      <c r="C171" s="6"/>
      <c r="D171" s="6"/>
      <c r="E171" s="6"/>
      <c r="F171" s="6"/>
      <c r="G171" s="6"/>
    </row>
    <row r="172" spans="1:7" ht="15">
      <c r="A172" s="6"/>
      <c r="B172" s="6"/>
      <c r="C172" s="6"/>
      <c r="D172" s="6"/>
      <c r="E172" s="6"/>
      <c r="F172" s="6"/>
      <c r="G172" s="6"/>
    </row>
    <row r="173" spans="1:7" ht="15">
      <c r="A173" s="6"/>
      <c r="B173" s="6"/>
      <c r="C173" s="6"/>
      <c r="D173" s="6"/>
      <c r="E173" s="6"/>
      <c r="F173" s="6"/>
      <c r="G173" s="6"/>
    </row>
    <row r="174" spans="1:7" ht="15">
      <c r="A174" s="6"/>
      <c r="B174" s="6"/>
      <c r="C174" s="6"/>
      <c r="D174" s="6"/>
      <c r="E174" s="6"/>
      <c r="F174" s="6"/>
      <c r="G174" s="6"/>
    </row>
    <row r="175" spans="1:7" ht="15">
      <c r="A175" s="6"/>
      <c r="B175" s="6"/>
      <c r="C175" s="6"/>
      <c r="D175" s="6"/>
      <c r="E175" s="6"/>
      <c r="F175" s="6"/>
      <c r="G175" s="6"/>
    </row>
    <row r="176" spans="1:7" ht="15">
      <c r="A176" s="6"/>
      <c r="B176" s="6"/>
      <c r="C176" s="6"/>
      <c r="D176" s="6"/>
      <c r="E176" s="6"/>
      <c r="F176" s="6"/>
      <c r="G176" s="6"/>
    </row>
    <row r="177" spans="1:7" ht="15">
      <c r="A177" s="6"/>
      <c r="B177" s="6"/>
      <c r="C177" s="6"/>
      <c r="D177" s="6"/>
      <c r="E177" s="6"/>
      <c r="F177" s="6"/>
      <c r="G177" s="6"/>
    </row>
    <row r="178" spans="1:7" ht="15">
      <c r="A178" s="6"/>
      <c r="B178" s="6"/>
      <c r="C178" s="6"/>
      <c r="D178" s="6"/>
      <c r="E178" s="6"/>
      <c r="F178" s="6"/>
      <c r="G178" s="6"/>
    </row>
    <row r="179" spans="1:7" ht="15">
      <c r="A179" s="6"/>
      <c r="B179" s="6"/>
      <c r="C179" s="6"/>
      <c r="D179" s="6"/>
      <c r="E179" s="6"/>
      <c r="F179" s="6"/>
      <c r="G179" s="6"/>
    </row>
    <row r="180" spans="1:7" ht="15">
      <c r="A180" s="6"/>
      <c r="B180" s="6"/>
      <c r="C180" s="6"/>
      <c r="D180" s="6"/>
      <c r="E180" s="6"/>
      <c r="F180" s="6"/>
      <c r="G180" s="6"/>
    </row>
    <row r="181" spans="1:7" ht="15">
      <c r="A181" s="6"/>
      <c r="B181" s="6"/>
      <c r="C181" s="6"/>
      <c r="D181" s="6"/>
      <c r="E181" s="6"/>
      <c r="F181" s="6"/>
      <c r="G181" s="6"/>
    </row>
    <row r="182" spans="1:7" ht="15">
      <c r="A182" s="6"/>
      <c r="B182" s="6"/>
      <c r="C182" s="6"/>
      <c r="D182" s="6"/>
      <c r="E182" s="6"/>
      <c r="F182" s="6"/>
      <c r="G182" s="6"/>
    </row>
    <row r="183" spans="1:7" ht="15">
      <c r="A183" s="6"/>
      <c r="B183" s="6"/>
      <c r="C183" s="6"/>
      <c r="D183" s="6"/>
      <c r="E183" s="6"/>
      <c r="F183" s="6"/>
      <c r="G183" s="6"/>
    </row>
    <row r="184" spans="1:7" ht="15">
      <c r="A184" s="6"/>
      <c r="B184" s="6"/>
      <c r="C184" s="6"/>
      <c r="D184" s="6"/>
      <c r="E184" s="6"/>
      <c r="F184" s="6"/>
      <c r="G184" s="6"/>
    </row>
    <row r="185" spans="1:7" ht="15">
      <c r="A185" s="6"/>
      <c r="B185" s="6"/>
      <c r="C185" s="6"/>
      <c r="D185" s="6"/>
      <c r="E185" s="6"/>
      <c r="F185" s="6"/>
      <c r="G185" s="6"/>
    </row>
    <row r="186" spans="1:7" ht="15">
      <c r="A186" s="6"/>
      <c r="B186" s="6"/>
      <c r="C186" s="6"/>
      <c r="D186" s="6"/>
      <c r="E186" s="6"/>
      <c r="F186" s="6"/>
      <c r="G186" s="6"/>
    </row>
    <row r="187" spans="1:7" ht="15">
      <c r="A187" s="6"/>
      <c r="B187" s="6"/>
      <c r="C187" s="6"/>
      <c r="D187" s="6"/>
      <c r="E187" s="6"/>
      <c r="F187" s="6"/>
      <c r="G187" s="6"/>
    </row>
    <row r="188" spans="1:7" ht="15">
      <c r="A188" s="6"/>
      <c r="B188" s="6"/>
      <c r="C188" s="6"/>
      <c r="D188" s="6"/>
      <c r="E188" s="6"/>
      <c r="F188" s="6"/>
      <c r="G188" s="6"/>
    </row>
    <row r="189" spans="1:7" ht="15">
      <c r="A189" s="6"/>
      <c r="B189" s="6"/>
      <c r="C189" s="6"/>
      <c r="D189" s="6"/>
      <c r="E189" s="6"/>
      <c r="F189" s="6"/>
      <c r="G189" s="6"/>
    </row>
    <row r="190" spans="1:7" ht="15">
      <c r="A190" s="6"/>
      <c r="B190" s="6"/>
      <c r="C190" s="6"/>
      <c r="D190" s="6"/>
      <c r="E190" s="6"/>
      <c r="F190" s="6"/>
      <c r="G190" s="6"/>
    </row>
    <row r="191" spans="1:7" ht="15">
      <c r="A191" s="6"/>
      <c r="B191" s="6"/>
      <c r="C191" s="6"/>
      <c r="D191" s="6"/>
      <c r="E191" s="6"/>
      <c r="F191" s="6"/>
      <c r="G191" s="6"/>
    </row>
    <row r="192" spans="1:7" ht="15">
      <c r="A192" s="6"/>
      <c r="B192" s="6"/>
      <c r="C192" s="6"/>
      <c r="D192" s="6"/>
      <c r="E192" s="6"/>
      <c r="F192" s="6"/>
      <c r="G192" s="6"/>
    </row>
    <row r="193" spans="1:7" ht="15">
      <c r="A193" s="6"/>
      <c r="B193" s="6"/>
      <c r="C193" s="6"/>
      <c r="D193" s="6"/>
      <c r="E193" s="6"/>
      <c r="F193" s="6"/>
      <c r="G193" s="6"/>
    </row>
    <row r="194" spans="1:7" ht="15">
      <c r="A194" s="6"/>
      <c r="B194" s="6"/>
      <c r="C194" s="6"/>
      <c r="D194" s="6"/>
      <c r="E194" s="6"/>
      <c r="F194" s="6"/>
      <c r="G194" s="6"/>
    </row>
    <row r="195" spans="1:7" ht="15">
      <c r="A195" s="6"/>
      <c r="B195" s="6"/>
      <c r="C195" s="6"/>
      <c r="D195" s="6"/>
      <c r="E195" s="6"/>
      <c r="F195" s="6"/>
      <c r="G195" s="6"/>
    </row>
    <row r="196" spans="1:7" ht="15">
      <c r="A196" s="6"/>
      <c r="B196" s="6"/>
      <c r="C196" s="6"/>
      <c r="D196" s="6"/>
      <c r="E196" s="6"/>
      <c r="F196" s="6"/>
      <c r="G196" s="6"/>
    </row>
    <row r="197" spans="1:7" ht="15">
      <c r="A197" s="6"/>
      <c r="B197" s="6"/>
      <c r="C197" s="6"/>
      <c r="D197" s="6"/>
      <c r="E197" s="6"/>
      <c r="F197" s="6"/>
      <c r="G197" s="6"/>
    </row>
    <row r="198" spans="1:7" ht="15">
      <c r="A198" s="6"/>
      <c r="B198" s="6"/>
      <c r="C198" s="6"/>
      <c r="D198" s="6"/>
      <c r="E198" s="6"/>
      <c r="F198" s="6"/>
      <c r="G198" s="6"/>
    </row>
    <row r="199" spans="1:7" ht="15">
      <c r="A199" s="6"/>
      <c r="B199" s="6"/>
      <c r="C199" s="6"/>
      <c r="D199" s="6"/>
      <c r="E199" s="6"/>
      <c r="F199" s="6"/>
      <c r="G199" s="6"/>
    </row>
    <row r="200" spans="1:7" ht="15">
      <c r="A200" s="6"/>
      <c r="B200" s="6"/>
      <c r="C200" s="6"/>
      <c r="D200" s="6"/>
      <c r="E200" s="6"/>
      <c r="F200" s="6"/>
      <c r="G200" s="6"/>
    </row>
    <row r="201" spans="1:7" ht="15">
      <c r="A201" s="6"/>
      <c r="B201" s="6"/>
      <c r="C201" s="6"/>
      <c r="D201" s="6"/>
      <c r="E201" s="6"/>
      <c r="F201" s="6"/>
      <c r="G201" s="6"/>
    </row>
    <row r="202" spans="1:7" ht="15">
      <c r="A202" s="6"/>
      <c r="B202" s="6"/>
      <c r="C202" s="6"/>
      <c r="D202" s="6"/>
      <c r="E202" s="6"/>
      <c r="F202" s="6"/>
      <c r="G202" s="6"/>
    </row>
    <row r="203" spans="1:7" ht="15">
      <c r="A203" s="6"/>
      <c r="B203" s="6"/>
      <c r="C203" s="6"/>
      <c r="D203" s="6"/>
      <c r="E203" s="6"/>
      <c r="F203" s="6"/>
      <c r="G203" s="6"/>
    </row>
    <row r="204" spans="1:7" ht="15">
      <c r="A204" s="6"/>
      <c r="B204" s="6"/>
      <c r="C204" s="6"/>
      <c r="D204" s="6"/>
      <c r="E204" s="6"/>
      <c r="F204" s="6"/>
      <c r="G204" s="6"/>
    </row>
    <row r="205" spans="1:7" ht="15">
      <c r="A205" s="6"/>
      <c r="B205" s="6"/>
      <c r="C205" s="6"/>
      <c r="D205" s="6"/>
      <c r="E205" s="6"/>
      <c r="F205" s="6"/>
      <c r="G205" s="6"/>
    </row>
    <row r="206" spans="1:7" ht="15">
      <c r="A206" s="6"/>
      <c r="B206" s="6"/>
      <c r="C206" s="6"/>
      <c r="D206" s="6"/>
      <c r="E206" s="6"/>
      <c r="F206" s="6"/>
      <c r="G206" s="6"/>
    </row>
    <row r="207" spans="1:7" ht="15">
      <c r="A207" s="6"/>
      <c r="B207" s="6"/>
      <c r="C207" s="6"/>
      <c r="D207" s="6"/>
      <c r="E207" s="6"/>
      <c r="F207" s="6"/>
      <c r="G207" s="6"/>
    </row>
    <row r="208" spans="1:7" ht="15">
      <c r="A208" s="6"/>
      <c r="B208" s="6"/>
      <c r="C208" s="6"/>
      <c r="D208" s="6"/>
      <c r="E208" s="6"/>
      <c r="F208" s="6"/>
      <c r="G208" s="6"/>
    </row>
    <row r="209" spans="1:7" ht="15">
      <c r="A209" s="6"/>
      <c r="B209" s="6"/>
      <c r="C209" s="6"/>
      <c r="D209" s="6"/>
      <c r="E209" s="6"/>
      <c r="F209" s="6"/>
      <c r="G209" s="6"/>
    </row>
    <row r="210" spans="1:7" ht="15">
      <c r="A210" s="6"/>
      <c r="B210" s="6"/>
      <c r="C210" s="6"/>
      <c r="D210" s="6"/>
      <c r="E210" s="6"/>
      <c r="F210" s="6"/>
      <c r="G210" s="6"/>
    </row>
    <row r="211" spans="1:7" ht="15">
      <c r="A211" s="6"/>
      <c r="B211" s="6"/>
      <c r="C211" s="6"/>
      <c r="D211" s="6"/>
      <c r="E211" s="6"/>
      <c r="F211" s="6"/>
      <c r="G211" s="6"/>
    </row>
    <row r="212" spans="1:7" ht="15">
      <c r="A212" s="6"/>
      <c r="B212" s="6"/>
      <c r="C212" s="6"/>
      <c r="D212" s="6"/>
      <c r="E212" s="6"/>
      <c r="F212" s="6"/>
      <c r="G212" s="6"/>
    </row>
    <row r="213" spans="1:7" ht="15">
      <c r="A213" s="6"/>
      <c r="B213" s="6"/>
      <c r="C213" s="6"/>
      <c r="D213" s="6"/>
      <c r="E213" s="6"/>
      <c r="F213" s="6"/>
      <c r="G213" s="6"/>
    </row>
    <row r="214" spans="1:7" ht="15">
      <c r="A214" s="6"/>
      <c r="B214" s="6"/>
      <c r="C214" s="6"/>
      <c r="D214" s="6"/>
      <c r="E214" s="6"/>
      <c r="F214" s="6"/>
      <c r="G214" s="6"/>
    </row>
    <row r="215" spans="1:7" ht="15">
      <c r="A215" s="6"/>
      <c r="B215" s="6"/>
      <c r="C215" s="6"/>
      <c r="D215" s="6"/>
      <c r="E215" s="6"/>
      <c r="F215" s="6"/>
      <c r="G215" s="6"/>
    </row>
    <row r="216" spans="1:7" ht="15">
      <c r="A216" s="6"/>
      <c r="B216" s="6"/>
      <c r="C216" s="6"/>
      <c r="D216" s="6"/>
      <c r="E216" s="6"/>
      <c r="F216" s="6"/>
      <c r="G216" s="6"/>
    </row>
    <row r="217" spans="1:7" ht="15">
      <c r="A217" s="6"/>
      <c r="B217" s="6"/>
      <c r="C217" s="6"/>
      <c r="D217" s="6"/>
      <c r="E217" s="6"/>
      <c r="F217" s="6"/>
      <c r="G217" s="6"/>
    </row>
    <row r="218" spans="1:7" ht="15">
      <c r="A218" s="6"/>
      <c r="B218" s="6"/>
      <c r="C218" s="6"/>
      <c r="D218" s="6"/>
      <c r="E218" s="6"/>
      <c r="F218" s="6"/>
      <c r="G218" s="6"/>
    </row>
    <row r="219" spans="1:7" ht="15">
      <c r="A219" s="6"/>
      <c r="B219" s="6"/>
      <c r="C219" s="6"/>
      <c r="D219" s="6"/>
      <c r="E219" s="6"/>
      <c r="F219" s="6"/>
      <c r="G219" s="6"/>
    </row>
    <row r="220" spans="1:7" ht="15">
      <c r="A220" s="6"/>
      <c r="B220" s="6"/>
      <c r="C220" s="6"/>
      <c r="D220" s="6"/>
      <c r="E220" s="6"/>
      <c r="F220" s="6"/>
      <c r="G220" s="6"/>
    </row>
    <row r="221" spans="1:7" ht="15">
      <c r="A221" s="6"/>
      <c r="B221" s="6"/>
      <c r="C221" s="6"/>
      <c r="D221" s="6"/>
      <c r="E221" s="6"/>
      <c r="F221" s="6"/>
      <c r="G221" s="6"/>
    </row>
    <row r="222" spans="1:7" ht="15">
      <c r="A222" s="6"/>
      <c r="B222" s="6"/>
      <c r="C222" s="6"/>
      <c r="D222" s="6"/>
      <c r="E222" s="6"/>
      <c r="F222" s="6"/>
      <c r="G222" s="6"/>
    </row>
    <row r="223" spans="1:7" ht="15">
      <c r="A223" s="6"/>
      <c r="B223" s="6"/>
      <c r="C223" s="6"/>
      <c r="D223" s="6"/>
      <c r="E223" s="6"/>
      <c r="F223" s="6"/>
      <c r="G223" s="6"/>
    </row>
    <row r="224" spans="1:7" ht="15">
      <c r="A224" s="6"/>
      <c r="B224" s="6"/>
      <c r="C224" s="6"/>
      <c r="D224" s="6"/>
      <c r="E224" s="6"/>
      <c r="F224" s="6"/>
      <c r="G224" s="6"/>
    </row>
    <row r="225" spans="1:7" ht="15">
      <c r="A225" s="6"/>
      <c r="B225" s="6"/>
      <c r="C225" s="6"/>
      <c r="D225" s="6"/>
      <c r="E225" s="6"/>
      <c r="F225" s="6"/>
      <c r="G225" s="6"/>
    </row>
    <row r="226" spans="1:7" ht="15">
      <c r="A226" s="6"/>
      <c r="B226" s="6"/>
      <c r="C226" s="6"/>
      <c r="D226" s="6"/>
      <c r="E226" s="6"/>
      <c r="F226" s="6"/>
      <c r="G226" s="6"/>
    </row>
    <row r="227" spans="1:7" ht="15">
      <c r="A227" s="6"/>
      <c r="B227" s="6"/>
      <c r="C227" s="6"/>
      <c r="D227" s="6"/>
      <c r="E227" s="6"/>
      <c r="F227" s="6"/>
      <c r="G227" s="6"/>
    </row>
  </sheetData>
  <sheetProtection/>
  <mergeCells count="14">
    <mergeCell ref="A44:F44"/>
    <mergeCell ref="A45:F45"/>
    <mergeCell ref="A46:F46"/>
    <mergeCell ref="A72:E72"/>
    <mergeCell ref="A61:F61"/>
    <mergeCell ref="A62:F62"/>
    <mergeCell ref="A63:F63"/>
    <mergeCell ref="A1:F1"/>
    <mergeCell ref="A8:F8"/>
    <mergeCell ref="A9:F9"/>
    <mergeCell ref="A25:E25"/>
    <mergeCell ref="A26:E26"/>
    <mergeCell ref="A27:E27"/>
    <mergeCell ref="A23:G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zoomScalePageLayoutView="0" workbookViewId="0" topLeftCell="A1">
      <selection activeCell="E40" sqref="E40"/>
    </sheetView>
  </sheetViews>
  <sheetFormatPr defaultColWidth="11.421875" defaultRowHeight="15"/>
  <cols>
    <col min="1" max="1" width="54.8515625" style="0" customWidth="1"/>
    <col min="2" max="2" width="40.00390625" style="0" customWidth="1"/>
    <col min="3" max="3" width="16.8515625" style="0" bestFit="1" customWidth="1"/>
    <col min="4" max="4" width="17.140625" style="0" bestFit="1" customWidth="1"/>
    <col min="5" max="5" width="19.00390625" style="0" customWidth="1"/>
    <col min="6" max="6" width="18.57421875" style="0" customWidth="1"/>
    <col min="7" max="7" width="16.8515625" style="0" customWidth="1"/>
    <col min="8" max="8" width="16.28125" style="0" customWidth="1"/>
    <col min="9" max="9" width="15.28125" style="0" bestFit="1" customWidth="1"/>
  </cols>
  <sheetData>
    <row r="1" spans="1:6" ht="15">
      <c r="A1" s="107" t="s">
        <v>30</v>
      </c>
      <c r="B1" s="107"/>
      <c r="C1" s="107"/>
      <c r="D1" s="107"/>
      <c r="E1" s="107"/>
      <c r="F1" s="107"/>
    </row>
    <row r="2" spans="1:6" ht="30">
      <c r="A2" s="69" t="s">
        <v>58</v>
      </c>
      <c r="B2" s="51" t="s">
        <v>59</v>
      </c>
      <c r="C2" s="69"/>
      <c r="D2" s="51"/>
      <c r="E2" s="69"/>
      <c r="F2" s="51"/>
    </row>
    <row r="3" spans="1:6" ht="15">
      <c r="A3" s="69" t="s">
        <v>60</v>
      </c>
      <c r="B3" s="51" t="s">
        <v>61</v>
      </c>
      <c r="C3" s="69"/>
      <c r="D3" s="51"/>
      <c r="E3" s="69"/>
      <c r="F3" s="51"/>
    </row>
    <row r="4" spans="1:6" ht="15">
      <c r="A4" s="69" t="s">
        <v>62</v>
      </c>
      <c r="B4" s="51" t="s">
        <v>63</v>
      </c>
      <c r="C4" s="69"/>
      <c r="D4" s="51"/>
      <c r="E4" s="69"/>
      <c r="F4" s="51"/>
    </row>
    <row r="5" spans="1:6" ht="15">
      <c r="A5" s="69" t="s">
        <v>64</v>
      </c>
      <c r="B5" s="51" t="s">
        <v>74</v>
      </c>
      <c r="C5" s="69"/>
      <c r="D5" s="51"/>
      <c r="E5" s="69"/>
      <c r="F5" s="51"/>
    </row>
    <row r="6" spans="1:6" ht="15">
      <c r="A6" s="79"/>
      <c r="B6" s="79"/>
      <c r="C6" s="79"/>
      <c r="D6" s="79"/>
      <c r="E6" s="79"/>
      <c r="F6" s="79"/>
    </row>
    <row r="7" spans="1:6" ht="15">
      <c r="A7" s="79"/>
      <c r="B7" s="79"/>
      <c r="C7" s="79"/>
      <c r="D7" s="79"/>
      <c r="E7" s="79"/>
      <c r="F7" s="79"/>
    </row>
    <row r="8" spans="1:6" ht="15">
      <c r="A8" s="108" t="s">
        <v>0</v>
      </c>
      <c r="B8" s="108"/>
      <c r="C8" s="108"/>
      <c r="D8" s="108"/>
      <c r="E8" s="108"/>
      <c r="F8" s="108"/>
    </row>
    <row r="9" spans="1:6" ht="15">
      <c r="A9" s="108" t="s">
        <v>1</v>
      </c>
      <c r="B9" s="108"/>
      <c r="C9" s="108"/>
      <c r="D9" s="108"/>
      <c r="E9" s="108"/>
      <c r="F9" s="108"/>
    </row>
    <row r="10" spans="1:6" ht="15">
      <c r="A10" s="47"/>
      <c r="B10" s="47"/>
      <c r="C10" s="47"/>
      <c r="D10" s="48"/>
      <c r="E10" s="48"/>
      <c r="F10" s="52"/>
    </row>
    <row r="11" spans="1:6" ht="15.75" thickBot="1">
      <c r="A11" s="49" t="s">
        <v>69</v>
      </c>
      <c r="B11" s="49" t="s">
        <v>2</v>
      </c>
      <c r="C11" s="49" t="s">
        <v>36</v>
      </c>
      <c r="D11" s="49" t="s">
        <v>37</v>
      </c>
      <c r="E11" s="49" t="s">
        <v>38</v>
      </c>
      <c r="F11" s="49" t="s">
        <v>87</v>
      </c>
    </row>
    <row r="12" spans="1:6" ht="15">
      <c r="A12" s="10"/>
      <c r="B12" s="10"/>
      <c r="C12" s="10"/>
      <c r="D12" s="10"/>
      <c r="E12" s="10"/>
      <c r="F12" s="52"/>
    </row>
    <row r="13" spans="1:6" ht="17.25" customHeight="1">
      <c r="A13" s="85" t="s">
        <v>81</v>
      </c>
      <c r="B13" s="18" t="s">
        <v>19</v>
      </c>
      <c r="C13" s="10">
        <f>2176-C15</f>
        <v>1523</v>
      </c>
      <c r="D13" s="10">
        <f>3646-D15</f>
        <v>2863</v>
      </c>
      <c r="E13" s="10">
        <f>3144-E15</f>
        <v>2427</v>
      </c>
      <c r="F13" s="52">
        <f aca="true" t="shared" si="0" ref="F13:F19">+AVERAGE(C13:E13)</f>
        <v>2271</v>
      </c>
    </row>
    <row r="14" spans="1:6" ht="16.5" customHeight="1">
      <c r="A14" s="85" t="s">
        <v>82</v>
      </c>
      <c r="B14" s="18" t="s">
        <v>19</v>
      </c>
      <c r="C14" s="10">
        <v>1626</v>
      </c>
      <c r="D14" s="10">
        <v>1893</v>
      </c>
      <c r="E14" s="10">
        <v>1514</v>
      </c>
      <c r="F14" s="52">
        <f t="shared" si="0"/>
        <v>1677.6666666666667</v>
      </c>
    </row>
    <row r="15" spans="1:6" ht="20.25" customHeight="1">
      <c r="A15" s="86" t="s">
        <v>83</v>
      </c>
      <c r="B15" s="18" t="s">
        <v>19</v>
      </c>
      <c r="C15" s="10">
        <v>653</v>
      </c>
      <c r="D15" s="10">
        <v>783</v>
      </c>
      <c r="E15" s="10">
        <v>717</v>
      </c>
      <c r="F15" s="52">
        <f t="shared" si="0"/>
        <v>717.6666666666666</v>
      </c>
    </row>
    <row r="16" spans="1:6" ht="19.5" customHeight="1">
      <c r="A16" s="85" t="s">
        <v>84</v>
      </c>
      <c r="B16" s="18" t="s">
        <v>19</v>
      </c>
      <c r="C16" s="10">
        <v>3760</v>
      </c>
      <c r="D16" s="10">
        <v>3760</v>
      </c>
      <c r="E16" s="10">
        <v>3760</v>
      </c>
      <c r="F16" s="52">
        <f t="shared" si="0"/>
        <v>3760</v>
      </c>
    </row>
    <row r="17" spans="1:6" ht="15">
      <c r="A17" s="85" t="s">
        <v>85</v>
      </c>
      <c r="B17" s="18" t="s">
        <v>19</v>
      </c>
      <c r="C17" s="10">
        <v>915</v>
      </c>
      <c r="D17" s="10">
        <v>915</v>
      </c>
      <c r="E17" s="10">
        <v>915</v>
      </c>
      <c r="F17" s="52">
        <f t="shared" si="0"/>
        <v>915</v>
      </c>
    </row>
    <row r="18" spans="1:6" ht="15">
      <c r="A18" t="s">
        <v>89</v>
      </c>
      <c r="B18" s="18" t="s">
        <v>19</v>
      </c>
      <c r="C18" s="10">
        <v>0</v>
      </c>
      <c r="D18" s="10">
        <v>0</v>
      </c>
      <c r="E18" s="10">
        <v>0</v>
      </c>
      <c r="F18" s="52">
        <f t="shared" si="0"/>
        <v>0</v>
      </c>
    </row>
    <row r="19" spans="1:6" ht="15">
      <c r="A19" t="s">
        <v>90</v>
      </c>
      <c r="B19" s="18" t="s">
        <v>19</v>
      </c>
      <c r="C19" s="10">
        <v>0</v>
      </c>
      <c r="D19" s="10">
        <v>0</v>
      </c>
      <c r="E19" s="10">
        <v>0</v>
      </c>
      <c r="F19" s="52">
        <f t="shared" si="0"/>
        <v>0</v>
      </c>
    </row>
    <row r="20" spans="2:6" ht="15">
      <c r="B20" s="10"/>
      <c r="C20" s="10"/>
      <c r="D20" s="10"/>
      <c r="E20" s="10"/>
      <c r="F20" s="52"/>
    </row>
    <row r="21" spans="1:6" ht="15.75" thickBot="1">
      <c r="A21" s="42" t="s">
        <v>3</v>
      </c>
      <c r="B21" s="42"/>
      <c r="C21" s="42">
        <f>SUM(C13:C19)</f>
        <v>8477</v>
      </c>
      <c r="D21" s="42">
        <f>SUM(D13:D19)</f>
        <v>10214</v>
      </c>
      <c r="E21" s="42">
        <f>SUM(E13:E19)</f>
        <v>9333</v>
      </c>
      <c r="F21" s="42">
        <f>SUM(F13:F19)</f>
        <v>9341.333333333334</v>
      </c>
    </row>
    <row r="22" spans="1:6" ht="15.75" thickTop="1">
      <c r="A22" s="27" t="s">
        <v>86</v>
      </c>
      <c r="B22" s="47"/>
      <c r="C22" s="47"/>
      <c r="D22" s="48"/>
      <c r="E22" s="48"/>
      <c r="F22" s="52"/>
    </row>
    <row r="23" spans="1:7" ht="15">
      <c r="A23" s="109" t="s">
        <v>94</v>
      </c>
      <c r="B23" s="109"/>
      <c r="C23" s="109"/>
      <c r="D23" s="109"/>
      <c r="E23" s="109"/>
      <c r="F23" s="109"/>
      <c r="G23" s="109"/>
    </row>
    <row r="24" spans="1:6" ht="15">
      <c r="A24" s="47"/>
      <c r="B24" s="47"/>
      <c r="C24" s="47"/>
      <c r="D24" s="48"/>
      <c r="E24" s="48"/>
      <c r="F24" s="52"/>
    </row>
    <row r="25" spans="1:6" ht="15">
      <c r="A25" s="108" t="s">
        <v>4</v>
      </c>
      <c r="B25" s="108"/>
      <c r="C25" s="108"/>
      <c r="D25" s="108"/>
      <c r="E25" s="108"/>
      <c r="F25" s="51"/>
    </row>
    <row r="26" spans="1:6" ht="15">
      <c r="A26" s="108" t="s">
        <v>31</v>
      </c>
      <c r="B26" s="108"/>
      <c r="C26" s="108"/>
      <c r="D26" s="108"/>
      <c r="E26" s="108"/>
      <c r="F26" s="51"/>
    </row>
    <row r="27" spans="1:6" ht="15">
      <c r="A27" s="108" t="s">
        <v>5</v>
      </c>
      <c r="B27" s="108"/>
      <c r="C27" s="108"/>
      <c r="D27" s="108"/>
      <c r="E27" s="108"/>
      <c r="F27" s="51"/>
    </row>
    <row r="28" spans="1:9" ht="15">
      <c r="A28" s="47"/>
      <c r="B28" s="47"/>
      <c r="C28" s="48"/>
      <c r="D28" s="48"/>
      <c r="E28" s="48"/>
      <c r="F28" s="52"/>
      <c r="G28" s="3"/>
      <c r="H28" s="3"/>
      <c r="I28" s="3"/>
    </row>
    <row r="29" spans="1:9" s="6" customFormat="1" ht="15.75" thickBot="1">
      <c r="A29" s="49" t="s">
        <v>69</v>
      </c>
      <c r="B29" s="49" t="s">
        <v>36</v>
      </c>
      <c r="C29" s="49" t="s">
        <v>37</v>
      </c>
      <c r="D29" s="49" t="s">
        <v>38</v>
      </c>
      <c r="E29" s="49" t="s">
        <v>42</v>
      </c>
      <c r="F29" s="52"/>
      <c r="G29" s="7"/>
      <c r="H29" s="7"/>
      <c r="I29" s="7"/>
    </row>
    <row r="30" spans="1:9" ht="15">
      <c r="A30" s="10"/>
      <c r="B30" s="6"/>
      <c r="C30" s="6"/>
      <c r="D30" s="6"/>
      <c r="E30" s="11"/>
      <c r="F30" s="52"/>
      <c r="G30" s="3"/>
      <c r="H30" s="3"/>
      <c r="I30" s="3"/>
    </row>
    <row r="31" spans="1:9" ht="15">
      <c r="A31" t="s">
        <v>81</v>
      </c>
      <c r="B31" s="10">
        <f>149595050-B33</f>
        <v>101617123</v>
      </c>
      <c r="C31" s="11">
        <f>184051720-C33</f>
        <v>127561310</v>
      </c>
      <c r="D31" s="11">
        <f>181587250-D33</f>
        <v>129011721</v>
      </c>
      <c r="E31" s="11">
        <f>SUM(B31:D31)</f>
        <v>358190154</v>
      </c>
      <c r="F31" s="52"/>
      <c r="G31" s="3"/>
      <c r="H31" s="3"/>
      <c r="I31" s="3"/>
    </row>
    <row r="32" spans="1:9" ht="15">
      <c r="A32" t="s">
        <v>82</v>
      </c>
      <c r="B32" s="99">
        <v>0</v>
      </c>
      <c r="C32" s="99">
        <v>418018746.45</v>
      </c>
      <c r="D32" s="99">
        <v>106217100</v>
      </c>
      <c r="E32" s="11">
        <f aca="true" t="shared" si="1" ref="E32:E39">SUM(B32:D32)</f>
        <v>524235846.45</v>
      </c>
      <c r="F32" s="52"/>
      <c r="G32" s="3"/>
      <c r="H32" s="3"/>
      <c r="I32" s="3"/>
    </row>
    <row r="33" spans="1:9" ht="17.25" customHeight="1">
      <c r="A33" s="83" t="s">
        <v>83</v>
      </c>
      <c r="B33" s="10">
        <v>47977927</v>
      </c>
      <c r="C33" s="11">
        <v>56490410</v>
      </c>
      <c r="D33" s="11">
        <v>52575529</v>
      </c>
      <c r="E33" s="11">
        <f t="shared" si="1"/>
        <v>157043866</v>
      </c>
      <c r="F33" s="52"/>
      <c r="G33" s="3"/>
      <c r="H33" s="3"/>
      <c r="I33" s="3"/>
    </row>
    <row r="34" spans="1:9" ht="15">
      <c r="A34" t="s">
        <v>84</v>
      </c>
      <c r="B34" s="10">
        <v>210000</v>
      </c>
      <c r="C34" s="11">
        <v>4001656.3</v>
      </c>
      <c r="D34" s="11">
        <v>1831325</v>
      </c>
      <c r="E34" s="11">
        <f t="shared" si="1"/>
        <v>6042981.3</v>
      </c>
      <c r="F34" s="52"/>
      <c r="G34" s="3"/>
      <c r="H34" s="3"/>
      <c r="I34" s="3"/>
    </row>
    <row r="35" spans="1:9" ht="15">
      <c r="A35" t="s">
        <v>85</v>
      </c>
      <c r="B35" s="10">
        <v>176250</v>
      </c>
      <c r="C35" s="10">
        <v>845000</v>
      </c>
      <c r="D35" s="10">
        <v>1977686.4</v>
      </c>
      <c r="E35" s="11">
        <f t="shared" si="1"/>
        <v>2998936.4</v>
      </c>
      <c r="F35" s="52"/>
      <c r="G35" s="3"/>
      <c r="H35" s="3"/>
      <c r="I35" s="3"/>
    </row>
    <row r="36" spans="1:9" ht="15">
      <c r="A36" t="s">
        <v>89</v>
      </c>
      <c r="B36" s="10">
        <v>174827463</v>
      </c>
      <c r="C36" s="10">
        <v>90226171</v>
      </c>
      <c r="D36" s="10">
        <v>72375076</v>
      </c>
      <c r="E36" s="11">
        <f t="shared" si="1"/>
        <v>337428710</v>
      </c>
      <c r="F36" s="52"/>
      <c r="G36" s="3"/>
      <c r="H36" s="3"/>
      <c r="I36" s="3"/>
    </row>
    <row r="37" spans="1:9" ht="15">
      <c r="A37" t="s">
        <v>90</v>
      </c>
      <c r="B37" s="10">
        <v>0</v>
      </c>
      <c r="C37" s="10">
        <f>12300000+17640000+224530136.72</f>
        <v>254470136.72</v>
      </c>
      <c r="D37" s="10">
        <v>0</v>
      </c>
      <c r="E37" s="11">
        <f t="shared" si="1"/>
        <v>254470136.72</v>
      </c>
      <c r="F37" s="52"/>
      <c r="G37" s="3"/>
      <c r="H37" s="3"/>
      <c r="I37" s="3"/>
    </row>
    <row r="38" spans="1:9" ht="15">
      <c r="A38" t="s">
        <v>80</v>
      </c>
      <c r="B38" s="10">
        <v>760440395.74</v>
      </c>
      <c r="C38" s="10">
        <v>797365075.07</v>
      </c>
      <c r="D38" s="10">
        <v>814962383.84</v>
      </c>
      <c r="E38" s="11">
        <f t="shared" si="1"/>
        <v>2372767854.65</v>
      </c>
      <c r="F38" s="52"/>
      <c r="G38" s="3"/>
      <c r="H38" s="3"/>
      <c r="I38" s="3"/>
    </row>
    <row r="39" spans="1:9" ht="15">
      <c r="A39" s="58"/>
      <c r="B39" s="10"/>
      <c r="C39" s="10"/>
      <c r="D39" s="10"/>
      <c r="E39" s="11">
        <f t="shared" si="1"/>
        <v>0</v>
      </c>
      <c r="F39" s="52"/>
      <c r="G39" s="3"/>
      <c r="H39" s="3"/>
      <c r="I39" s="3"/>
    </row>
    <row r="40" spans="1:7" ht="15.75" thickBot="1">
      <c r="A40" s="12" t="s">
        <v>3</v>
      </c>
      <c r="B40" s="12">
        <f>SUM(B31:B39)</f>
        <v>1085249158.74</v>
      </c>
      <c r="C40" s="12">
        <f>SUM(C31:C39)</f>
        <v>1748978505.54</v>
      </c>
      <c r="D40" s="12">
        <f>SUM(D31:D39)</f>
        <v>1178950821.24</v>
      </c>
      <c r="E40" s="12">
        <f>SUM(E31:E39)</f>
        <v>4013178485.5200005</v>
      </c>
      <c r="F40" s="103"/>
      <c r="G40" s="3"/>
    </row>
    <row r="41" spans="1:7" ht="15.75" thickTop="1">
      <c r="A41" s="26" t="s">
        <v>65</v>
      </c>
      <c r="B41" s="48"/>
      <c r="C41" s="48"/>
      <c r="D41" s="48"/>
      <c r="E41" s="48"/>
      <c r="F41" s="52"/>
      <c r="G41" s="3"/>
    </row>
    <row r="42" spans="1:6" ht="15">
      <c r="A42" s="48"/>
      <c r="B42" s="48"/>
      <c r="C42" s="48"/>
      <c r="D42" s="48"/>
      <c r="E42" s="48"/>
      <c r="F42" s="52"/>
    </row>
    <row r="43" spans="1:6" ht="15">
      <c r="A43" s="47"/>
      <c r="B43" s="47"/>
      <c r="C43" s="47"/>
      <c r="D43" s="48"/>
      <c r="E43" s="48"/>
      <c r="F43" s="52"/>
    </row>
    <row r="44" spans="1:6" ht="15">
      <c r="A44" s="108" t="s">
        <v>6</v>
      </c>
      <c r="B44" s="108"/>
      <c r="C44" s="108"/>
      <c r="D44" s="108"/>
      <c r="E44" s="108"/>
      <c r="F44" s="108"/>
    </row>
    <row r="45" spans="1:6" ht="15">
      <c r="A45" s="108" t="s">
        <v>33</v>
      </c>
      <c r="B45" s="108"/>
      <c r="C45" s="108"/>
      <c r="D45" s="108"/>
      <c r="E45" s="108"/>
      <c r="F45" s="108"/>
    </row>
    <row r="46" spans="1:6" ht="15">
      <c r="A46" s="108" t="s">
        <v>5</v>
      </c>
      <c r="B46" s="108"/>
      <c r="C46" s="108"/>
      <c r="D46" s="108"/>
      <c r="E46" s="108"/>
      <c r="F46" s="108"/>
    </row>
    <row r="47" spans="1:6" ht="15">
      <c r="A47" s="53"/>
      <c r="B47" s="53"/>
      <c r="C47" s="53"/>
      <c r="D47" s="53"/>
      <c r="E47" s="53"/>
      <c r="F47" s="52"/>
    </row>
    <row r="48" spans="1:6" s="6" customFormat="1" ht="15.75" thickBot="1">
      <c r="A48" s="54" t="s">
        <v>7</v>
      </c>
      <c r="B48" s="49" t="s">
        <v>36</v>
      </c>
      <c r="C48" s="49" t="s">
        <v>37</v>
      </c>
      <c r="D48" s="49" t="s">
        <v>38</v>
      </c>
      <c r="E48" s="49" t="s">
        <v>42</v>
      </c>
      <c r="F48" s="52"/>
    </row>
    <row r="49" spans="1:6" s="6" customFormat="1" ht="15">
      <c r="A49" s="89"/>
      <c r="B49" s="81"/>
      <c r="C49" s="81"/>
      <c r="D49" s="81"/>
      <c r="E49" s="81"/>
      <c r="F49" s="52"/>
    </row>
    <row r="50" spans="1:6" ht="15">
      <c r="A50" s="55" t="s">
        <v>8</v>
      </c>
      <c r="B50" s="17">
        <v>760440395.74</v>
      </c>
      <c r="C50" s="17">
        <v>797365075.07</v>
      </c>
      <c r="D50" s="17">
        <v>814962383.84</v>
      </c>
      <c r="E50" s="18">
        <f aca="true" t="shared" si="2" ref="E50:E55">+SUM(B50:D50)</f>
        <v>2372767854.65</v>
      </c>
      <c r="F50" s="52"/>
    </row>
    <row r="51" spans="1:6" ht="15">
      <c r="A51" s="55" t="s">
        <v>9</v>
      </c>
      <c r="B51" s="17">
        <v>386250</v>
      </c>
      <c r="C51" s="18">
        <f>4846656.3+12300000+17640000</f>
        <v>34786656.3</v>
      </c>
      <c r="D51" s="18">
        <v>3364313</v>
      </c>
      <c r="E51" s="18">
        <f t="shared" si="2"/>
        <v>38537219.3</v>
      </c>
      <c r="F51" s="52"/>
    </row>
    <row r="52" spans="1:6" ht="15">
      <c r="A52" s="55" t="s">
        <v>10</v>
      </c>
      <c r="B52" s="10">
        <f>+B33+B32+B31</f>
        <v>149595050</v>
      </c>
      <c r="C52" s="10">
        <f>+C33+C32+C31</f>
        <v>602070466.45</v>
      </c>
      <c r="D52" s="10">
        <f>+D33+D32+D31</f>
        <v>287804350</v>
      </c>
      <c r="E52" s="18">
        <f t="shared" si="2"/>
        <v>1039469866.45</v>
      </c>
      <c r="F52" s="52"/>
    </row>
    <row r="53" spans="1:6" ht="15">
      <c r="A53" s="45" t="s">
        <v>34</v>
      </c>
      <c r="B53" s="10">
        <v>0</v>
      </c>
      <c r="C53" s="10">
        <v>0</v>
      </c>
      <c r="D53" s="10">
        <v>444698.4</v>
      </c>
      <c r="E53" s="18">
        <f t="shared" si="2"/>
        <v>444698.4</v>
      </c>
      <c r="F53" s="52"/>
    </row>
    <row r="54" spans="1:6" ht="15">
      <c r="A54" s="45" t="s">
        <v>68</v>
      </c>
      <c r="B54" s="10">
        <v>174827463.03</v>
      </c>
      <c r="C54" s="10">
        <f>44628301.09+45597870.31</f>
        <v>90226171.4</v>
      </c>
      <c r="D54" s="10">
        <f>47800409.49+24574666.66</f>
        <v>72375076.15</v>
      </c>
      <c r="E54" s="18">
        <f t="shared" si="2"/>
        <v>337428710.58000004</v>
      </c>
      <c r="F54" s="52"/>
    </row>
    <row r="55" spans="1:6" ht="15">
      <c r="A55" s="45" t="s">
        <v>88</v>
      </c>
      <c r="B55" s="10">
        <v>0</v>
      </c>
      <c r="C55" s="10">
        <v>224530136.72</v>
      </c>
      <c r="D55" s="10">
        <v>0</v>
      </c>
      <c r="E55" s="18">
        <f t="shared" si="2"/>
        <v>224530136.72</v>
      </c>
      <c r="F55" s="52"/>
    </row>
    <row r="56" spans="1:6" ht="15">
      <c r="A56" s="45"/>
      <c r="B56" s="10"/>
      <c r="C56" s="10"/>
      <c r="D56" s="10"/>
      <c r="E56" s="18"/>
      <c r="F56" s="52"/>
    </row>
    <row r="57" spans="1:6" ht="15.75" thickBot="1">
      <c r="A57" s="46" t="s">
        <v>3</v>
      </c>
      <c r="B57" s="78">
        <f>SUM(B50:B55)</f>
        <v>1085249158.77</v>
      </c>
      <c r="C57" s="78">
        <f>SUM(C50:C55)</f>
        <v>1748978505.9400003</v>
      </c>
      <c r="D57" s="78">
        <f>SUM(D50:D55)</f>
        <v>1178950821.3900003</v>
      </c>
      <c r="E57" s="78">
        <f>SUM(E50:E55)</f>
        <v>4013178486.1000004</v>
      </c>
      <c r="F57" s="52"/>
    </row>
    <row r="58" spans="1:6" ht="15.75" thickTop="1">
      <c r="A58" s="26" t="s">
        <v>65</v>
      </c>
      <c r="B58" s="48"/>
      <c r="C58" s="48"/>
      <c r="D58" s="48"/>
      <c r="E58" s="48"/>
      <c r="F58" s="52"/>
    </row>
    <row r="59" spans="1:6" ht="15">
      <c r="A59" s="56"/>
      <c r="B59" s="56"/>
      <c r="C59" s="48"/>
      <c r="D59" s="48"/>
      <c r="E59" s="48"/>
      <c r="F59" s="52"/>
    </row>
    <row r="60" spans="1:6" ht="15">
      <c r="A60" s="48"/>
      <c r="B60" s="48"/>
      <c r="C60" s="48"/>
      <c r="D60" s="48"/>
      <c r="E60" s="48"/>
      <c r="F60" s="52"/>
    </row>
    <row r="61" spans="1:6" ht="15">
      <c r="A61" s="108" t="s">
        <v>11</v>
      </c>
      <c r="B61" s="108"/>
      <c r="C61" s="108"/>
      <c r="D61" s="108"/>
      <c r="E61" s="108"/>
      <c r="F61" s="108"/>
    </row>
    <row r="62" spans="1:6" ht="15">
      <c r="A62" s="108" t="s">
        <v>12</v>
      </c>
      <c r="B62" s="108"/>
      <c r="C62" s="108"/>
      <c r="D62" s="108"/>
      <c r="E62" s="108"/>
      <c r="F62" s="108"/>
    </row>
    <row r="63" spans="1:6" ht="15">
      <c r="A63" s="108" t="s">
        <v>5</v>
      </c>
      <c r="B63" s="108"/>
      <c r="C63" s="108"/>
      <c r="D63" s="108"/>
      <c r="E63" s="108"/>
      <c r="F63" s="108"/>
    </row>
    <row r="64" spans="1:6" ht="15">
      <c r="A64" s="53"/>
      <c r="B64" s="53"/>
      <c r="C64" s="53"/>
      <c r="D64" s="53"/>
      <c r="E64" s="53"/>
      <c r="F64" s="52"/>
    </row>
    <row r="65" spans="1:6" s="6" customFormat="1" ht="15.75" thickBot="1">
      <c r="A65" s="49" t="s">
        <v>13</v>
      </c>
      <c r="B65" s="49" t="s">
        <v>36</v>
      </c>
      <c r="C65" s="49" t="s">
        <v>37</v>
      </c>
      <c r="D65" s="49" t="s">
        <v>38</v>
      </c>
      <c r="E65" s="49" t="s">
        <v>42</v>
      </c>
      <c r="F65" s="52"/>
    </row>
    <row r="66" spans="1:6" ht="15">
      <c r="A66" s="45" t="s">
        <v>14</v>
      </c>
      <c r="B66" s="21">
        <f>1T!E70</f>
        <v>1886958920.9000006</v>
      </c>
      <c r="C66" s="21">
        <f>B70</f>
        <v>2344525862.1300006</v>
      </c>
      <c r="D66" s="21">
        <f>C70</f>
        <v>2012135914.3700001</v>
      </c>
      <c r="E66" s="21">
        <f>+B66</f>
        <v>1886958920.9000006</v>
      </c>
      <c r="F66" s="52"/>
    </row>
    <row r="67" spans="1:7" ht="15">
      <c r="A67" s="45" t="s">
        <v>15</v>
      </c>
      <c r="B67" s="21">
        <v>1542816100</v>
      </c>
      <c r="C67" s="21">
        <v>1416588558.18</v>
      </c>
      <c r="D67" s="21">
        <v>1275512991.88</v>
      </c>
      <c r="E67" s="21">
        <f>SUM(B67:D67)</f>
        <v>4234917650.0600004</v>
      </c>
      <c r="F67" s="52"/>
      <c r="G67" s="77"/>
    </row>
    <row r="68" spans="1:6" ht="15">
      <c r="A68" s="45" t="s">
        <v>16</v>
      </c>
      <c r="B68" s="21">
        <f>+B66+B67</f>
        <v>3429775020.9000006</v>
      </c>
      <c r="C68" s="21">
        <f>+C66+C67</f>
        <v>3761114420.3100004</v>
      </c>
      <c r="D68" s="21">
        <f>+D66+D67</f>
        <v>3287648906.25</v>
      </c>
      <c r="E68" s="21">
        <f>+E66+E67</f>
        <v>6121876570.960001</v>
      </c>
      <c r="F68" s="52"/>
    </row>
    <row r="69" spans="1:6" ht="15">
      <c r="A69" s="45" t="s">
        <v>17</v>
      </c>
      <c r="B69" s="21">
        <f>B57</f>
        <v>1085249158.77</v>
      </c>
      <c r="C69" s="21">
        <f>C57</f>
        <v>1748978505.9400003</v>
      </c>
      <c r="D69" s="21">
        <f>D57</f>
        <v>1178950821.3900003</v>
      </c>
      <c r="E69" s="21">
        <f>SUM(B69:D69)</f>
        <v>4013178486.1000004</v>
      </c>
      <c r="F69" s="52"/>
    </row>
    <row r="70" spans="1:6" ht="15">
      <c r="A70" s="45" t="s">
        <v>35</v>
      </c>
      <c r="B70" s="21">
        <f>+B68-B69</f>
        <v>2344525862.1300006</v>
      </c>
      <c r="C70" s="21">
        <f>+C68-C69</f>
        <v>2012135914.3700001</v>
      </c>
      <c r="D70" s="21">
        <f>+D68-D69</f>
        <v>2108698084.8599997</v>
      </c>
      <c r="E70" s="21">
        <f>+E68-E69</f>
        <v>2108698084.8600006</v>
      </c>
      <c r="F70" s="52"/>
    </row>
    <row r="71" spans="1:6" ht="15.75" thickBot="1">
      <c r="A71" s="16"/>
      <c r="B71" s="16"/>
      <c r="C71" s="16"/>
      <c r="D71" s="16"/>
      <c r="E71" s="16"/>
      <c r="F71" s="6"/>
    </row>
    <row r="72" spans="1:6" ht="15.75" thickTop="1">
      <c r="A72" s="110" t="s">
        <v>65</v>
      </c>
      <c r="B72" s="111"/>
      <c r="C72" s="111"/>
      <c r="D72" s="111"/>
      <c r="E72" s="111"/>
      <c r="F72" s="6"/>
    </row>
    <row r="73" spans="1:6" ht="15">
      <c r="A73" s="6" t="s">
        <v>71</v>
      </c>
      <c r="B73" s="1"/>
      <c r="C73" s="1"/>
      <c r="D73" s="2"/>
      <c r="E73" s="2"/>
      <c r="F73" s="6"/>
    </row>
    <row r="74" spans="1:6" ht="15">
      <c r="A74" s="6" t="s">
        <v>72</v>
      </c>
      <c r="B74" s="20"/>
      <c r="C74" s="6"/>
      <c r="D74" s="6"/>
      <c r="E74" s="92"/>
      <c r="F74" s="6"/>
    </row>
    <row r="75" spans="1:6" ht="15">
      <c r="A75" s="6" t="s">
        <v>95</v>
      </c>
      <c r="B75" s="6"/>
      <c r="C75" s="6"/>
      <c r="D75" s="6"/>
      <c r="E75" s="6"/>
      <c r="F75" s="6"/>
    </row>
    <row r="76" spans="1:6" ht="15.75" thickBot="1">
      <c r="A76" s="76"/>
      <c r="B76" s="6"/>
      <c r="C76" s="6"/>
      <c r="D76" s="6"/>
      <c r="E76" s="6"/>
      <c r="F76" s="6"/>
    </row>
    <row r="77" spans="1:6" ht="16.5" thickBot="1" thickTop="1">
      <c r="A77" s="76"/>
      <c r="B77" s="6"/>
      <c r="C77" s="6"/>
      <c r="D77" s="6"/>
      <c r="E77" s="6"/>
      <c r="F77" s="97"/>
    </row>
    <row r="78" spans="1:6" ht="15.75" thickTop="1">
      <c r="A78" s="76"/>
      <c r="B78" s="77"/>
      <c r="C78" s="77"/>
      <c r="D78" s="77"/>
      <c r="E78" s="6"/>
      <c r="F78" s="6"/>
    </row>
    <row r="79" spans="1:6" ht="15">
      <c r="A79" s="6"/>
      <c r="B79" s="6"/>
      <c r="C79" s="6"/>
      <c r="D79" s="6"/>
      <c r="E79" s="6"/>
      <c r="F79" s="6"/>
    </row>
    <row r="80" spans="1:6" ht="15">
      <c r="A80" s="6"/>
      <c r="B80" s="6"/>
      <c r="C80" s="6"/>
      <c r="D80" s="6"/>
      <c r="E80" s="6"/>
      <c r="F80" s="6"/>
    </row>
    <row r="81" spans="1:6" ht="15">
      <c r="A81" s="6"/>
      <c r="B81" s="6"/>
      <c r="C81" s="6"/>
      <c r="D81" s="6"/>
      <c r="E81" s="6"/>
      <c r="F81" s="6"/>
    </row>
    <row r="82" spans="1:6" ht="15">
      <c r="A82" s="6"/>
      <c r="B82" s="6"/>
      <c r="C82" s="6"/>
      <c r="D82" s="6"/>
      <c r="E82" s="6"/>
      <c r="F82" s="6"/>
    </row>
    <row r="83" spans="1:6" ht="15">
      <c r="A83" s="6"/>
      <c r="B83" s="6"/>
      <c r="C83" s="6"/>
      <c r="D83" s="6"/>
      <c r="E83" s="6"/>
      <c r="F83" s="6"/>
    </row>
    <row r="84" spans="1:6" ht="15">
      <c r="A84" s="6"/>
      <c r="B84" s="6"/>
      <c r="C84" s="6"/>
      <c r="D84" s="6"/>
      <c r="E84" s="6"/>
      <c r="F84" s="6"/>
    </row>
    <row r="85" spans="1:6" ht="15">
      <c r="A85" s="6"/>
      <c r="B85" s="6"/>
      <c r="C85" s="6"/>
      <c r="D85" s="6"/>
      <c r="E85" s="6"/>
      <c r="F85" s="6"/>
    </row>
    <row r="86" spans="1:6" ht="15">
      <c r="A86" s="6"/>
      <c r="B86" s="6"/>
      <c r="C86" s="6"/>
      <c r="D86" s="6"/>
      <c r="E86" s="6"/>
      <c r="F86" s="6"/>
    </row>
    <row r="87" spans="1:6" ht="15">
      <c r="A87" s="6"/>
      <c r="B87" s="6"/>
      <c r="C87" s="6"/>
      <c r="D87" s="6"/>
      <c r="E87" s="6"/>
      <c r="F87" s="6"/>
    </row>
    <row r="88" spans="1:6" ht="15">
      <c r="A88" s="6"/>
      <c r="B88" s="6"/>
      <c r="C88" s="6"/>
      <c r="D88" s="6"/>
      <c r="E88" s="6"/>
      <c r="F88" s="6"/>
    </row>
    <row r="89" spans="1:6" ht="15">
      <c r="A89" s="6"/>
      <c r="B89" s="6"/>
      <c r="C89" s="6"/>
      <c r="D89" s="6"/>
      <c r="E89" s="6"/>
      <c r="F89" s="6"/>
    </row>
    <row r="90" spans="1:6" ht="15">
      <c r="A90" s="6"/>
      <c r="B90" s="6"/>
      <c r="C90" s="6"/>
      <c r="D90" s="6"/>
      <c r="E90" s="6"/>
      <c r="F90" s="6"/>
    </row>
    <row r="91" spans="1:6" ht="15">
      <c r="A91" s="6"/>
      <c r="B91" s="6"/>
      <c r="C91" s="6"/>
      <c r="D91" s="6"/>
      <c r="E91" s="6"/>
      <c r="F91" s="6"/>
    </row>
    <row r="92" spans="1:6" ht="15">
      <c r="A92" s="6"/>
      <c r="B92" s="6"/>
      <c r="C92" s="6"/>
      <c r="D92" s="6"/>
      <c r="E92" s="6"/>
      <c r="F92" s="6"/>
    </row>
    <row r="93" spans="1:6" ht="15">
      <c r="A93" s="6"/>
      <c r="B93" s="6"/>
      <c r="C93" s="6"/>
      <c r="D93" s="6"/>
      <c r="E93" s="6"/>
      <c r="F93" s="6"/>
    </row>
    <row r="94" spans="1:6" ht="15">
      <c r="A94" s="6"/>
      <c r="B94" s="6"/>
      <c r="C94" s="6"/>
      <c r="D94" s="6"/>
      <c r="E94" s="6"/>
      <c r="F94" s="6"/>
    </row>
    <row r="95" spans="1:6" ht="15">
      <c r="A95" s="6"/>
      <c r="B95" s="6"/>
      <c r="C95" s="6"/>
      <c r="D95" s="6"/>
      <c r="E95" s="6"/>
      <c r="F95" s="6"/>
    </row>
    <row r="96" spans="1:6" ht="15">
      <c r="A96" s="6"/>
      <c r="B96" s="6"/>
      <c r="C96" s="6"/>
      <c r="D96" s="6"/>
      <c r="E96" s="6"/>
      <c r="F96" s="6"/>
    </row>
    <row r="97" spans="1:6" ht="15">
      <c r="A97" s="6"/>
      <c r="B97" s="6"/>
      <c r="C97" s="6"/>
      <c r="D97" s="6"/>
      <c r="E97" s="6"/>
      <c r="F97" s="6"/>
    </row>
    <row r="98" spans="1:6" ht="15">
      <c r="A98" s="6"/>
      <c r="B98" s="6"/>
      <c r="C98" s="6"/>
      <c r="D98" s="6"/>
      <c r="E98" s="6"/>
      <c r="F98" s="6"/>
    </row>
    <row r="99" spans="1:6" ht="15">
      <c r="A99" s="6"/>
      <c r="B99" s="6"/>
      <c r="C99" s="6"/>
      <c r="D99" s="6"/>
      <c r="E99" s="6"/>
      <c r="F99" s="6"/>
    </row>
    <row r="100" spans="1:6" ht="15">
      <c r="A100" s="6"/>
      <c r="B100" s="6"/>
      <c r="C100" s="6"/>
      <c r="D100" s="6"/>
      <c r="E100" s="6"/>
      <c r="F100" s="6"/>
    </row>
    <row r="101" spans="1:6" ht="15">
      <c r="A101" s="6"/>
      <c r="B101" s="6"/>
      <c r="C101" s="6"/>
      <c r="D101" s="6"/>
      <c r="E101" s="6"/>
      <c r="F101" s="6"/>
    </row>
    <row r="102" spans="1:6" ht="15">
      <c r="A102" s="6"/>
      <c r="B102" s="6"/>
      <c r="C102" s="6"/>
      <c r="D102" s="6"/>
      <c r="E102" s="6"/>
      <c r="F102" s="6"/>
    </row>
    <row r="103" spans="1:6" ht="15">
      <c r="A103" s="6"/>
      <c r="B103" s="6"/>
      <c r="C103" s="6"/>
      <c r="D103" s="6"/>
      <c r="E103" s="6"/>
      <c r="F103" s="6"/>
    </row>
    <row r="104" spans="1:6" ht="15">
      <c r="A104" s="6"/>
      <c r="B104" s="6"/>
      <c r="C104" s="6"/>
      <c r="D104" s="6"/>
      <c r="E104" s="6"/>
      <c r="F104" s="6"/>
    </row>
    <row r="105" spans="1:6" ht="15">
      <c r="A105" s="6"/>
      <c r="B105" s="6"/>
      <c r="C105" s="6"/>
      <c r="D105" s="6"/>
      <c r="E105" s="6"/>
      <c r="F105" s="6"/>
    </row>
    <row r="106" spans="1:6" ht="15">
      <c r="A106" s="6"/>
      <c r="B106" s="6"/>
      <c r="C106" s="6"/>
      <c r="D106" s="6"/>
      <c r="E106" s="6"/>
      <c r="F106" s="6"/>
    </row>
    <row r="107" spans="1:6" ht="15">
      <c r="A107" s="6"/>
      <c r="B107" s="6"/>
      <c r="C107" s="6"/>
      <c r="D107" s="6"/>
      <c r="E107" s="6"/>
      <c r="F107" s="6"/>
    </row>
    <row r="108" spans="1:6" ht="15">
      <c r="A108" s="6"/>
      <c r="B108" s="6"/>
      <c r="C108" s="6"/>
      <c r="D108" s="6"/>
      <c r="E108" s="6"/>
      <c r="F108" s="6"/>
    </row>
    <row r="109" spans="1:6" ht="15">
      <c r="A109" s="6"/>
      <c r="B109" s="6"/>
      <c r="C109" s="6"/>
      <c r="D109" s="6"/>
      <c r="E109" s="6"/>
      <c r="F109" s="6"/>
    </row>
    <row r="110" spans="1:6" ht="15">
      <c r="A110" s="6"/>
      <c r="B110" s="6"/>
      <c r="C110" s="6"/>
      <c r="D110" s="6"/>
      <c r="E110" s="6"/>
      <c r="F110" s="6"/>
    </row>
    <row r="111" spans="1:6" ht="15">
      <c r="A111" s="6"/>
      <c r="B111" s="6"/>
      <c r="C111" s="6"/>
      <c r="D111" s="6"/>
      <c r="E111" s="6"/>
      <c r="F111" s="6"/>
    </row>
    <row r="112" spans="1:6" ht="15">
      <c r="A112" s="6"/>
      <c r="B112" s="6"/>
      <c r="C112" s="6"/>
      <c r="D112" s="6"/>
      <c r="E112" s="6"/>
      <c r="F112" s="6"/>
    </row>
    <row r="113" spans="1:6" ht="15">
      <c r="A113" s="6"/>
      <c r="B113" s="6"/>
      <c r="C113" s="6"/>
      <c r="D113" s="6"/>
      <c r="E113" s="6"/>
      <c r="F113" s="6"/>
    </row>
    <row r="114" spans="1:6" ht="15">
      <c r="A114" s="6"/>
      <c r="B114" s="6"/>
      <c r="C114" s="6"/>
      <c r="D114" s="6"/>
      <c r="E114" s="6"/>
      <c r="F114" s="6"/>
    </row>
    <row r="115" spans="1:6" ht="15">
      <c r="A115" s="6"/>
      <c r="B115" s="6"/>
      <c r="C115" s="6"/>
      <c r="D115" s="6"/>
      <c r="E115" s="6"/>
      <c r="F115" s="6"/>
    </row>
    <row r="116" spans="1:6" ht="15">
      <c r="A116" s="6"/>
      <c r="B116" s="6"/>
      <c r="C116" s="6"/>
      <c r="D116" s="6"/>
      <c r="E116" s="6"/>
      <c r="F116" s="6"/>
    </row>
    <row r="117" spans="1:6" ht="15">
      <c r="A117" s="6"/>
      <c r="B117" s="6"/>
      <c r="C117" s="6"/>
      <c r="D117" s="6"/>
      <c r="E117" s="6"/>
      <c r="F117" s="6"/>
    </row>
    <row r="118" spans="1:6" ht="15">
      <c r="A118" s="6"/>
      <c r="B118" s="6"/>
      <c r="C118" s="6"/>
      <c r="D118" s="6"/>
      <c r="E118" s="6"/>
      <c r="F118" s="6"/>
    </row>
    <row r="119" spans="1:6" ht="15">
      <c r="A119" s="6"/>
      <c r="B119" s="6"/>
      <c r="C119" s="6"/>
      <c r="D119" s="6"/>
      <c r="E119" s="6"/>
      <c r="F119" s="6"/>
    </row>
    <row r="120" spans="1:6" ht="15">
      <c r="A120" s="6"/>
      <c r="B120" s="6"/>
      <c r="C120" s="6"/>
      <c r="D120" s="6"/>
      <c r="E120" s="6"/>
      <c r="F120" s="6"/>
    </row>
    <row r="121" spans="1:6" ht="15">
      <c r="A121" s="6"/>
      <c r="B121" s="6"/>
      <c r="C121" s="6"/>
      <c r="D121" s="6"/>
      <c r="E121" s="6"/>
      <c r="F121" s="6"/>
    </row>
    <row r="122" spans="1:6" ht="15">
      <c r="A122" s="6"/>
      <c r="B122" s="6"/>
      <c r="C122" s="6"/>
      <c r="D122" s="6"/>
      <c r="E122" s="6"/>
      <c r="F122" s="6"/>
    </row>
    <row r="123" spans="1:6" ht="15">
      <c r="A123" s="6"/>
      <c r="B123" s="6"/>
      <c r="C123" s="6"/>
      <c r="D123" s="6"/>
      <c r="E123" s="6"/>
      <c r="F123" s="6"/>
    </row>
    <row r="124" spans="1:6" ht="15">
      <c r="A124" s="6"/>
      <c r="B124" s="6"/>
      <c r="C124" s="6"/>
      <c r="D124" s="6"/>
      <c r="E124" s="6"/>
      <c r="F124" s="6"/>
    </row>
    <row r="125" spans="1:6" ht="15">
      <c r="A125" s="6"/>
      <c r="B125" s="6"/>
      <c r="C125" s="6"/>
      <c r="D125" s="6"/>
      <c r="E125" s="6"/>
      <c r="F125" s="6"/>
    </row>
    <row r="126" spans="1:6" ht="15">
      <c r="A126" s="6"/>
      <c r="B126" s="6"/>
      <c r="C126" s="6"/>
      <c r="D126" s="6"/>
      <c r="E126" s="6"/>
      <c r="F126" s="6"/>
    </row>
    <row r="127" spans="1:6" ht="15">
      <c r="A127" s="6"/>
      <c r="B127" s="6"/>
      <c r="C127" s="6"/>
      <c r="D127" s="6"/>
      <c r="E127" s="6"/>
      <c r="F127" s="6"/>
    </row>
    <row r="128" spans="1:6" ht="15">
      <c r="A128" s="6"/>
      <c r="B128" s="6"/>
      <c r="C128" s="6"/>
      <c r="D128" s="6"/>
      <c r="E128" s="6"/>
      <c r="F128" s="6"/>
    </row>
    <row r="129" spans="1:6" ht="15">
      <c r="A129" s="6"/>
      <c r="B129" s="6"/>
      <c r="C129" s="6"/>
      <c r="D129" s="6"/>
      <c r="E129" s="6"/>
      <c r="F129" s="6"/>
    </row>
    <row r="130" spans="1:6" ht="15">
      <c r="A130" s="6"/>
      <c r="B130" s="6"/>
      <c r="C130" s="6"/>
      <c r="D130" s="6"/>
      <c r="E130" s="6"/>
      <c r="F130" s="6"/>
    </row>
    <row r="131" spans="1:6" ht="15">
      <c r="A131" s="6"/>
      <c r="B131" s="6"/>
      <c r="C131" s="6"/>
      <c r="D131" s="6"/>
      <c r="E131" s="6"/>
      <c r="F131" s="6"/>
    </row>
    <row r="132" spans="1:6" ht="15">
      <c r="A132" s="6"/>
      <c r="B132" s="6"/>
      <c r="C132" s="6"/>
      <c r="D132" s="6"/>
      <c r="E132" s="6"/>
      <c r="F132" s="6"/>
    </row>
    <row r="133" spans="1:6" ht="15">
      <c r="A133" s="6"/>
      <c r="B133" s="6"/>
      <c r="C133" s="6"/>
      <c r="D133" s="6"/>
      <c r="E133" s="6"/>
      <c r="F133" s="6"/>
    </row>
    <row r="134" spans="1:6" ht="15">
      <c r="A134" s="6"/>
      <c r="B134" s="6"/>
      <c r="C134" s="6"/>
      <c r="D134" s="6"/>
      <c r="E134" s="6"/>
      <c r="F134" s="6"/>
    </row>
    <row r="135" spans="1:6" ht="15">
      <c r="A135" s="6"/>
      <c r="B135" s="6"/>
      <c r="C135" s="6"/>
      <c r="D135" s="6"/>
      <c r="E135" s="6"/>
      <c r="F135" s="6"/>
    </row>
    <row r="136" spans="1:6" ht="15">
      <c r="A136" s="6"/>
      <c r="B136" s="6"/>
      <c r="C136" s="6"/>
      <c r="D136" s="6"/>
      <c r="E136" s="6"/>
      <c r="F136" s="6"/>
    </row>
    <row r="137" spans="1:6" ht="15">
      <c r="A137" s="6"/>
      <c r="B137" s="6"/>
      <c r="C137" s="6"/>
      <c r="D137" s="6"/>
      <c r="E137" s="6"/>
      <c r="F137" s="6"/>
    </row>
    <row r="138" spans="1:6" ht="15">
      <c r="A138" s="6"/>
      <c r="B138" s="6"/>
      <c r="C138" s="6"/>
      <c r="D138" s="6"/>
      <c r="E138" s="6"/>
      <c r="F138" s="6"/>
    </row>
    <row r="139" spans="1:6" ht="15">
      <c r="A139" s="6"/>
      <c r="B139" s="6"/>
      <c r="C139" s="6"/>
      <c r="D139" s="6"/>
      <c r="E139" s="6"/>
      <c r="F139" s="6"/>
    </row>
    <row r="140" spans="1:6" ht="15">
      <c r="A140" s="6"/>
      <c r="B140" s="6"/>
      <c r="C140" s="6"/>
      <c r="D140" s="6"/>
      <c r="E140" s="6"/>
      <c r="F140" s="6"/>
    </row>
    <row r="141" spans="1:6" ht="15">
      <c r="A141" s="6"/>
      <c r="B141" s="6"/>
      <c r="C141" s="6"/>
      <c r="D141" s="6"/>
      <c r="E141" s="6"/>
      <c r="F141" s="6"/>
    </row>
    <row r="142" spans="1:6" ht="15">
      <c r="A142" s="6"/>
      <c r="B142" s="6"/>
      <c r="C142" s="6"/>
      <c r="D142" s="6"/>
      <c r="E142" s="6"/>
      <c r="F142" s="6"/>
    </row>
    <row r="143" spans="1:6" ht="15">
      <c r="A143" s="6"/>
      <c r="B143" s="6"/>
      <c r="C143" s="6"/>
      <c r="D143" s="6"/>
      <c r="E143" s="6"/>
      <c r="F143" s="6"/>
    </row>
    <row r="144" spans="1:6" ht="15">
      <c r="A144" s="6"/>
      <c r="B144" s="6"/>
      <c r="C144" s="6"/>
      <c r="D144" s="6"/>
      <c r="E144" s="6"/>
      <c r="F144" s="6"/>
    </row>
    <row r="145" spans="1:6" ht="15">
      <c r="A145" s="6"/>
      <c r="B145" s="6"/>
      <c r="C145" s="6"/>
      <c r="D145" s="6"/>
      <c r="E145" s="6"/>
      <c r="F145" s="6"/>
    </row>
    <row r="146" spans="1:6" ht="15">
      <c r="A146" s="6"/>
      <c r="B146" s="6"/>
      <c r="C146" s="6"/>
      <c r="D146" s="6"/>
      <c r="E146" s="6"/>
      <c r="F146" s="6"/>
    </row>
    <row r="147" spans="1:6" ht="15">
      <c r="A147" s="6"/>
      <c r="B147" s="6"/>
      <c r="C147" s="6"/>
      <c r="D147" s="6"/>
      <c r="E147" s="6"/>
      <c r="F147" s="6"/>
    </row>
    <row r="148" spans="1:6" ht="15">
      <c r="A148" s="6"/>
      <c r="B148" s="6"/>
      <c r="C148" s="6"/>
      <c r="D148" s="6"/>
      <c r="E148" s="6"/>
      <c r="F148" s="6"/>
    </row>
    <row r="149" spans="1:6" ht="15">
      <c r="A149" s="6"/>
      <c r="B149" s="6"/>
      <c r="C149" s="6"/>
      <c r="D149" s="6"/>
      <c r="E149" s="6"/>
      <c r="F149" s="6"/>
    </row>
    <row r="150" spans="1:6" ht="15">
      <c r="A150" s="6"/>
      <c r="B150" s="6"/>
      <c r="C150" s="6"/>
      <c r="D150" s="6"/>
      <c r="E150" s="6"/>
      <c r="F150" s="6"/>
    </row>
    <row r="151" spans="1:6" ht="15">
      <c r="A151" s="6"/>
      <c r="B151" s="6"/>
      <c r="C151" s="6"/>
      <c r="D151" s="6"/>
      <c r="E151" s="6"/>
      <c r="F151" s="6"/>
    </row>
    <row r="152" spans="1:6" ht="15">
      <c r="A152" s="6"/>
      <c r="B152" s="6"/>
      <c r="C152" s="6"/>
      <c r="D152" s="6"/>
      <c r="E152" s="6"/>
      <c r="F152" s="6"/>
    </row>
    <row r="153" spans="1:6" ht="15">
      <c r="A153" s="6"/>
      <c r="B153" s="6"/>
      <c r="C153" s="6"/>
      <c r="D153" s="6"/>
      <c r="E153" s="6"/>
      <c r="F153" s="6"/>
    </row>
    <row r="154" spans="1:6" ht="15">
      <c r="A154" s="6"/>
      <c r="B154" s="6"/>
      <c r="C154" s="6"/>
      <c r="D154" s="6"/>
      <c r="E154" s="6"/>
      <c r="F154" s="6"/>
    </row>
    <row r="155" spans="1:6" ht="15">
      <c r="A155" s="6"/>
      <c r="B155" s="6"/>
      <c r="C155" s="6"/>
      <c r="D155" s="6"/>
      <c r="E155" s="6"/>
      <c r="F155" s="6"/>
    </row>
    <row r="156" spans="1:6" ht="15">
      <c r="A156" s="6"/>
      <c r="B156" s="6"/>
      <c r="C156" s="6"/>
      <c r="D156" s="6"/>
      <c r="E156" s="6"/>
      <c r="F156" s="6"/>
    </row>
    <row r="157" spans="1:6" ht="15">
      <c r="A157" s="6"/>
      <c r="B157" s="6"/>
      <c r="C157" s="6"/>
      <c r="D157" s="6"/>
      <c r="E157" s="6"/>
      <c r="F157" s="6"/>
    </row>
    <row r="158" spans="1:6" ht="15">
      <c r="A158" s="6"/>
      <c r="B158" s="6"/>
      <c r="C158" s="6"/>
      <c r="D158" s="6"/>
      <c r="E158" s="6"/>
      <c r="F158" s="6"/>
    </row>
    <row r="159" spans="1:6" ht="15">
      <c r="A159" s="6"/>
      <c r="B159" s="6"/>
      <c r="C159" s="6"/>
      <c r="D159" s="6"/>
      <c r="E159" s="6"/>
      <c r="F159" s="6"/>
    </row>
    <row r="160" spans="1:6" ht="15">
      <c r="A160" s="6"/>
      <c r="B160" s="6"/>
      <c r="C160" s="6"/>
      <c r="D160" s="6"/>
      <c r="E160" s="6"/>
      <c r="F160" s="6"/>
    </row>
    <row r="161" spans="1:6" ht="15">
      <c r="A161" s="6"/>
      <c r="B161" s="6"/>
      <c r="C161" s="6"/>
      <c r="D161" s="6"/>
      <c r="E161" s="6"/>
      <c r="F161" s="6"/>
    </row>
    <row r="162" spans="1:6" ht="15">
      <c r="A162" s="6"/>
      <c r="B162" s="6"/>
      <c r="C162" s="6"/>
      <c r="D162" s="6"/>
      <c r="E162" s="6"/>
      <c r="F162" s="6"/>
    </row>
    <row r="163" spans="1:6" ht="15">
      <c r="A163" s="6"/>
      <c r="B163" s="6"/>
      <c r="C163" s="6"/>
      <c r="D163" s="6"/>
      <c r="E163" s="6"/>
      <c r="F163" s="6"/>
    </row>
    <row r="164" spans="1:6" ht="15">
      <c r="A164" s="6"/>
      <c r="B164" s="6"/>
      <c r="C164" s="6"/>
      <c r="D164" s="6"/>
      <c r="E164" s="6"/>
      <c r="F164" s="6"/>
    </row>
    <row r="165" spans="1:6" ht="15">
      <c r="A165" s="6"/>
      <c r="B165" s="6"/>
      <c r="C165" s="6"/>
      <c r="D165" s="6"/>
      <c r="E165" s="6"/>
      <c r="F165" s="6"/>
    </row>
    <row r="166" spans="1:6" ht="15">
      <c r="A166" s="6"/>
      <c r="B166" s="6"/>
      <c r="C166" s="6"/>
      <c r="D166" s="6"/>
      <c r="E166" s="6"/>
      <c r="F166" s="6"/>
    </row>
    <row r="167" spans="1:6" ht="15">
      <c r="A167" s="6"/>
      <c r="B167" s="6"/>
      <c r="C167" s="6"/>
      <c r="D167" s="6"/>
      <c r="E167" s="6"/>
      <c r="F167" s="6"/>
    </row>
    <row r="168" spans="1:6" ht="15">
      <c r="A168" s="6"/>
      <c r="B168" s="6"/>
      <c r="C168" s="6"/>
      <c r="D168" s="6"/>
      <c r="E168" s="6"/>
      <c r="F168" s="6"/>
    </row>
    <row r="169" spans="1:6" ht="15">
      <c r="A169" s="6"/>
      <c r="B169" s="6"/>
      <c r="C169" s="6"/>
      <c r="D169" s="6"/>
      <c r="E169" s="6"/>
      <c r="F169" s="6"/>
    </row>
    <row r="170" spans="1:6" ht="15">
      <c r="A170" s="6"/>
      <c r="B170" s="6"/>
      <c r="C170" s="6"/>
      <c r="D170" s="6"/>
      <c r="E170" s="6"/>
      <c r="F170" s="6"/>
    </row>
    <row r="171" spans="1:6" ht="15">
      <c r="A171" s="6"/>
      <c r="B171" s="6"/>
      <c r="C171" s="6"/>
      <c r="D171" s="6"/>
      <c r="E171" s="6"/>
      <c r="F171" s="6"/>
    </row>
    <row r="172" spans="1:6" ht="15">
      <c r="A172" s="6"/>
      <c r="B172" s="6"/>
      <c r="C172" s="6"/>
      <c r="D172" s="6"/>
      <c r="E172" s="6"/>
      <c r="F172" s="6"/>
    </row>
    <row r="173" spans="1:6" ht="15">
      <c r="A173" s="6"/>
      <c r="B173" s="6"/>
      <c r="C173" s="6"/>
      <c r="D173" s="6"/>
      <c r="E173" s="6"/>
      <c r="F173" s="6"/>
    </row>
    <row r="174" spans="1:6" ht="15">
      <c r="A174" s="6"/>
      <c r="B174" s="6"/>
      <c r="C174" s="6"/>
      <c r="D174" s="6"/>
      <c r="E174" s="6"/>
      <c r="F174" s="6"/>
    </row>
    <row r="175" spans="1:6" ht="15">
      <c r="A175" s="6"/>
      <c r="B175" s="6"/>
      <c r="C175" s="6"/>
      <c r="D175" s="6"/>
      <c r="E175" s="6"/>
      <c r="F175" s="6"/>
    </row>
    <row r="176" spans="1:6" ht="15">
      <c r="A176" s="6"/>
      <c r="B176" s="6"/>
      <c r="C176" s="6"/>
      <c r="D176" s="6"/>
      <c r="E176" s="6"/>
      <c r="F176" s="6"/>
    </row>
    <row r="177" spans="1:6" ht="15">
      <c r="A177" s="6"/>
      <c r="B177" s="6"/>
      <c r="C177" s="6"/>
      <c r="D177" s="6"/>
      <c r="E177" s="6"/>
      <c r="F177" s="6"/>
    </row>
    <row r="178" spans="1:6" ht="15">
      <c r="A178" s="6"/>
      <c r="B178" s="6"/>
      <c r="C178" s="6"/>
      <c r="D178" s="6"/>
      <c r="E178" s="6"/>
      <c r="F178" s="6"/>
    </row>
    <row r="179" spans="1:6" ht="15">
      <c r="A179" s="6"/>
      <c r="B179" s="6"/>
      <c r="C179" s="6"/>
      <c r="D179" s="6"/>
      <c r="E179" s="6"/>
      <c r="F179" s="6"/>
    </row>
    <row r="180" spans="1:6" ht="15">
      <c r="A180" s="6"/>
      <c r="B180" s="6"/>
      <c r="C180" s="6"/>
      <c r="D180" s="6"/>
      <c r="E180" s="6"/>
      <c r="F180" s="6"/>
    </row>
    <row r="181" spans="1:6" ht="15">
      <c r="A181" s="6"/>
      <c r="B181" s="6"/>
      <c r="C181" s="6"/>
      <c r="D181" s="6"/>
      <c r="E181" s="6"/>
      <c r="F181" s="6"/>
    </row>
    <row r="182" spans="1:6" ht="15">
      <c r="A182" s="6"/>
      <c r="B182" s="6"/>
      <c r="C182" s="6"/>
      <c r="D182" s="6"/>
      <c r="E182" s="6"/>
      <c r="F182" s="6"/>
    </row>
    <row r="183" spans="1:6" ht="15">
      <c r="A183" s="6"/>
      <c r="B183" s="6"/>
      <c r="C183" s="6"/>
      <c r="D183" s="6"/>
      <c r="E183" s="6"/>
      <c r="F183" s="6"/>
    </row>
    <row r="184" spans="1:6" ht="15">
      <c r="A184" s="6"/>
      <c r="B184" s="6"/>
      <c r="C184" s="6"/>
      <c r="D184" s="6"/>
      <c r="E184" s="6"/>
      <c r="F184" s="6"/>
    </row>
    <row r="185" spans="1:6" ht="15">
      <c r="A185" s="6"/>
      <c r="B185" s="6"/>
      <c r="C185" s="6"/>
      <c r="D185" s="6"/>
      <c r="E185" s="6"/>
      <c r="F185" s="6"/>
    </row>
    <row r="186" spans="1:6" ht="15">
      <c r="A186" s="6"/>
      <c r="B186" s="6"/>
      <c r="C186" s="6"/>
      <c r="D186" s="6"/>
      <c r="E186" s="6"/>
      <c r="F186" s="6"/>
    </row>
    <row r="187" spans="1:6" ht="15">
      <c r="A187" s="6"/>
      <c r="B187" s="6"/>
      <c r="C187" s="6"/>
      <c r="D187" s="6"/>
      <c r="E187" s="6"/>
      <c r="F187" s="6"/>
    </row>
    <row r="188" spans="1:6" ht="15">
      <c r="A188" s="6"/>
      <c r="B188" s="6"/>
      <c r="C188" s="6"/>
      <c r="D188" s="6"/>
      <c r="E188" s="6"/>
      <c r="F188" s="6"/>
    </row>
    <row r="189" spans="1:6" ht="15">
      <c r="A189" s="6"/>
      <c r="B189" s="6"/>
      <c r="C189" s="6"/>
      <c r="D189" s="6"/>
      <c r="E189" s="6"/>
      <c r="F189" s="6"/>
    </row>
    <row r="190" spans="1:6" ht="15">
      <c r="A190" s="6"/>
      <c r="B190" s="6"/>
      <c r="C190" s="6"/>
      <c r="D190" s="6"/>
      <c r="E190" s="6"/>
      <c r="F190" s="6"/>
    </row>
    <row r="191" spans="1:6" ht="15">
      <c r="A191" s="6"/>
      <c r="B191" s="6"/>
      <c r="C191" s="6"/>
      <c r="D191" s="6"/>
      <c r="E191" s="6"/>
      <c r="F191" s="6"/>
    </row>
    <row r="192" spans="1:6" ht="15">
      <c r="A192" s="6"/>
      <c r="B192" s="6"/>
      <c r="C192" s="6"/>
      <c r="D192" s="6"/>
      <c r="E192" s="6"/>
      <c r="F192" s="6"/>
    </row>
    <row r="193" spans="1:6" ht="15">
      <c r="A193" s="6"/>
      <c r="B193" s="6"/>
      <c r="C193" s="6"/>
      <c r="D193" s="6"/>
      <c r="E193" s="6"/>
      <c r="F193" s="6"/>
    </row>
    <row r="194" spans="1:6" ht="15">
      <c r="A194" s="6"/>
      <c r="B194" s="6"/>
      <c r="C194" s="6"/>
      <c r="D194" s="6"/>
      <c r="E194" s="6"/>
      <c r="F194" s="6"/>
    </row>
    <row r="195" spans="1:6" ht="15">
      <c r="A195" s="6"/>
      <c r="B195" s="6"/>
      <c r="C195" s="6"/>
      <c r="D195" s="6"/>
      <c r="E195" s="6"/>
      <c r="F195" s="6"/>
    </row>
    <row r="196" spans="1:6" ht="15">
      <c r="A196" s="6"/>
      <c r="B196" s="6"/>
      <c r="C196" s="6"/>
      <c r="D196" s="6"/>
      <c r="E196" s="6"/>
      <c r="F196" s="6"/>
    </row>
    <row r="197" spans="1:6" ht="15">
      <c r="A197" s="6"/>
      <c r="B197" s="6"/>
      <c r="C197" s="6"/>
      <c r="D197" s="6"/>
      <c r="E197" s="6"/>
      <c r="F197" s="6"/>
    </row>
    <row r="198" spans="1:6" ht="15">
      <c r="A198" s="6"/>
      <c r="B198" s="6"/>
      <c r="C198" s="6"/>
      <c r="D198" s="6"/>
      <c r="E198" s="6"/>
      <c r="F198" s="6"/>
    </row>
    <row r="199" spans="1:6" ht="15">
      <c r="A199" s="6"/>
      <c r="B199" s="6"/>
      <c r="C199" s="6"/>
      <c r="D199" s="6"/>
      <c r="E199" s="6"/>
      <c r="F199" s="6"/>
    </row>
    <row r="200" spans="1:6" ht="15">
      <c r="A200" s="6"/>
      <c r="B200" s="6"/>
      <c r="C200" s="6"/>
      <c r="D200" s="6"/>
      <c r="E200" s="6"/>
      <c r="F200" s="6"/>
    </row>
    <row r="201" spans="1:6" ht="15">
      <c r="A201" s="6"/>
      <c r="B201" s="6"/>
      <c r="C201" s="6"/>
      <c r="D201" s="6"/>
      <c r="E201" s="6"/>
      <c r="F201" s="6"/>
    </row>
    <row r="202" spans="1:6" ht="15">
      <c r="A202" s="6"/>
      <c r="B202" s="6"/>
      <c r="C202" s="6"/>
      <c r="D202" s="6"/>
      <c r="E202" s="6"/>
      <c r="F202" s="6"/>
    </row>
    <row r="203" spans="1:6" ht="15">
      <c r="A203" s="6"/>
      <c r="B203" s="6"/>
      <c r="C203" s="6"/>
      <c r="D203" s="6"/>
      <c r="E203" s="6"/>
      <c r="F203" s="6"/>
    </row>
    <row r="204" spans="1:6" ht="15">
      <c r="A204" s="6"/>
      <c r="B204" s="6"/>
      <c r="C204" s="6"/>
      <c r="D204" s="6"/>
      <c r="E204" s="6"/>
      <c r="F204" s="6"/>
    </row>
    <row r="205" spans="1:6" ht="15">
      <c r="A205" s="6"/>
      <c r="B205" s="6"/>
      <c r="C205" s="6"/>
      <c r="D205" s="6"/>
      <c r="E205" s="6"/>
      <c r="F205" s="6"/>
    </row>
    <row r="206" spans="1:6" ht="15">
      <c r="A206" s="6"/>
      <c r="B206" s="6"/>
      <c r="C206" s="6"/>
      <c r="D206" s="6"/>
      <c r="E206" s="6"/>
      <c r="F206" s="6"/>
    </row>
    <row r="207" spans="1:6" ht="15">
      <c r="A207" s="6"/>
      <c r="B207" s="6"/>
      <c r="C207" s="6"/>
      <c r="D207" s="6"/>
      <c r="E207" s="6"/>
      <c r="F207" s="6"/>
    </row>
    <row r="208" spans="1:6" ht="15">
      <c r="A208" s="6"/>
      <c r="B208" s="6"/>
      <c r="C208" s="6"/>
      <c r="D208" s="6"/>
      <c r="E208" s="6"/>
      <c r="F208" s="6"/>
    </row>
    <row r="209" spans="1:6" ht="15">
      <c r="A209" s="6"/>
      <c r="B209" s="6"/>
      <c r="C209" s="6"/>
      <c r="D209" s="6"/>
      <c r="E209" s="6"/>
      <c r="F209" s="6"/>
    </row>
    <row r="210" spans="1:6" ht="15">
      <c r="A210" s="6"/>
      <c r="B210" s="6"/>
      <c r="C210" s="6"/>
      <c r="D210" s="6"/>
      <c r="E210" s="6"/>
      <c r="F210" s="6"/>
    </row>
    <row r="211" spans="1:6" ht="15">
      <c r="A211" s="6"/>
      <c r="B211" s="6"/>
      <c r="C211" s="6"/>
      <c r="D211" s="6"/>
      <c r="E211" s="6"/>
      <c r="F211" s="6"/>
    </row>
    <row r="212" spans="1:6" ht="15">
      <c r="A212" s="6"/>
      <c r="B212" s="6"/>
      <c r="C212" s="6"/>
      <c r="D212" s="6"/>
      <c r="E212" s="6"/>
      <c r="F212" s="6"/>
    </row>
    <row r="213" spans="1:6" ht="15">
      <c r="A213" s="6"/>
      <c r="B213" s="6"/>
      <c r="C213" s="6"/>
      <c r="D213" s="6"/>
      <c r="E213" s="6"/>
      <c r="F213" s="6"/>
    </row>
    <row r="214" spans="1:6" ht="15">
      <c r="A214" s="6"/>
      <c r="B214" s="6"/>
      <c r="C214" s="6"/>
      <c r="D214" s="6"/>
      <c r="E214" s="6"/>
      <c r="F214" s="6"/>
    </row>
    <row r="215" spans="1:6" ht="15">
      <c r="A215" s="6"/>
      <c r="B215" s="6"/>
      <c r="C215" s="6"/>
      <c r="D215" s="6"/>
      <c r="E215" s="6"/>
      <c r="F215" s="6"/>
    </row>
    <row r="216" spans="1:6" ht="15">
      <c r="A216" s="6"/>
      <c r="B216" s="6"/>
      <c r="C216" s="6"/>
      <c r="D216" s="6"/>
      <c r="E216" s="6"/>
      <c r="F216" s="6"/>
    </row>
    <row r="217" spans="1:6" ht="15">
      <c r="A217" s="6"/>
      <c r="B217" s="6"/>
      <c r="C217" s="6"/>
      <c r="D217" s="6"/>
      <c r="E217" s="6"/>
      <c r="F217" s="6"/>
    </row>
    <row r="218" spans="1:6" ht="15">
      <c r="A218" s="6"/>
      <c r="B218" s="6"/>
      <c r="C218" s="6"/>
      <c r="D218" s="6"/>
      <c r="E218" s="6"/>
      <c r="F218" s="6"/>
    </row>
    <row r="219" spans="1:6" ht="15">
      <c r="A219" s="6"/>
      <c r="B219" s="6"/>
      <c r="C219" s="6"/>
      <c r="D219" s="6"/>
      <c r="E219" s="6"/>
      <c r="F219" s="6"/>
    </row>
    <row r="220" spans="1:6" ht="15">
      <c r="A220" s="6"/>
      <c r="B220" s="6"/>
      <c r="C220" s="6"/>
      <c r="D220" s="6"/>
      <c r="E220" s="6"/>
      <c r="F220" s="6"/>
    </row>
    <row r="221" spans="1:6" ht="15">
      <c r="A221" s="6"/>
      <c r="B221" s="6"/>
      <c r="C221" s="6"/>
      <c r="D221" s="6"/>
      <c r="E221" s="6"/>
      <c r="F221" s="6"/>
    </row>
    <row r="222" spans="1:6" ht="15">
      <c r="A222" s="6"/>
      <c r="B222" s="6"/>
      <c r="C222" s="6"/>
      <c r="D222" s="6"/>
      <c r="E222" s="6"/>
      <c r="F222" s="6"/>
    </row>
    <row r="223" spans="1:6" ht="15">
      <c r="A223" s="6"/>
      <c r="B223" s="6"/>
      <c r="C223" s="6"/>
      <c r="D223" s="6"/>
      <c r="E223" s="6"/>
      <c r="F223" s="6"/>
    </row>
    <row r="224" spans="1:6" ht="15">
      <c r="A224" s="6"/>
      <c r="B224" s="6"/>
      <c r="C224" s="6"/>
      <c r="D224" s="6"/>
      <c r="E224" s="6"/>
      <c r="F224" s="6"/>
    </row>
    <row r="225" spans="1:6" ht="15">
      <c r="A225" s="6"/>
      <c r="B225" s="6"/>
      <c r="C225" s="6"/>
      <c r="D225" s="6"/>
      <c r="E225" s="6"/>
      <c r="F225" s="6"/>
    </row>
    <row r="226" spans="1:6" ht="15">
      <c r="A226" s="6"/>
      <c r="B226" s="6"/>
      <c r="C226" s="6"/>
      <c r="D226" s="6"/>
      <c r="E226" s="6"/>
      <c r="F226" s="6"/>
    </row>
    <row r="227" spans="1:6" ht="15">
      <c r="A227" s="6"/>
      <c r="B227" s="6"/>
      <c r="C227" s="6"/>
      <c r="D227" s="6"/>
      <c r="E227" s="6"/>
      <c r="F227" s="6"/>
    </row>
  </sheetData>
  <sheetProtection/>
  <mergeCells count="14">
    <mergeCell ref="A25:E25"/>
    <mergeCell ref="A8:F8"/>
    <mergeCell ref="A9:F9"/>
    <mergeCell ref="A1:F1"/>
    <mergeCell ref="A62:F62"/>
    <mergeCell ref="A63:F63"/>
    <mergeCell ref="A23:G23"/>
    <mergeCell ref="A72:E72"/>
    <mergeCell ref="A26:E26"/>
    <mergeCell ref="A27:E27"/>
    <mergeCell ref="A44:F44"/>
    <mergeCell ref="A45:F45"/>
    <mergeCell ref="A46:F46"/>
    <mergeCell ref="A61:F61"/>
  </mergeCells>
  <printOptions/>
  <pageMargins left="0.7" right="0.7" top="0.75" bottom="0.75" header="0.3" footer="0.3"/>
  <pageSetup fitToHeight="1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7"/>
  <sheetViews>
    <sheetView zoomScalePageLayoutView="0" workbookViewId="0" topLeftCell="A70">
      <selection activeCell="E67" sqref="E67"/>
    </sheetView>
  </sheetViews>
  <sheetFormatPr defaultColWidth="11.421875" defaultRowHeight="15"/>
  <cols>
    <col min="1" max="1" width="56.140625" style="59" customWidth="1"/>
    <col min="2" max="2" width="34.421875" style="59" customWidth="1"/>
    <col min="3" max="4" width="16.28125" style="59" bestFit="1" customWidth="1"/>
    <col min="5" max="5" width="17.57421875" style="59" bestFit="1" customWidth="1"/>
    <col min="6" max="6" width="15.8515625" style="59" customWidth="1"/>
    <col min="7" max="8" width="15.28125" style="59" bestFit="1" customWidth="1"/>
    <col min="9" max="16384" width="11.421875" style="59" customWidth="1"/>
  </cols>
  <sheetData>
    <row r="1" spans="1:7" ht="15">
      <c r="A1" s="107" t="s">
        <v>30</v>
      </c>
      <c r="B1" s="107"/>
      <c r="C1" s="107"/>
      <c r="D1" s="107"/>
      <c r="E1" s="107"/>
      <c r="F1" s="107"/>
      <c r="G1" s="66"/>
    </row>
    <row r="2" spans="1:7" ht="30">
      <c r="A2" s="69" t="s">
        <v>58</v>
      </c>
      <c r="B2" s="51" t="s">
        <v>59</v>
      </c>
      <c r="C2" s="69"/>
      <c r="D2" s="51"/>
      <c r="E2" s="69"/>
      <c r="F2" s="51"/>
      <c r="G2" s="66"/>
    </row>
    <row r="3" spans="1:7" ht="15">
      <c r="A3" s="69" t="s">
        <v>60</v>
      </c>
      <c r="B3" s="51" t="s">
        <v>61</v>
      </c>
      <c r="C3" s="69"/>
      <c r="D3" s="51"/>
      <c r="E3" s="69"/>
      <c r="F3" s="51"/>
      <c r="G3" s="66"/>
    </row>
    <row r="4" spans="1:7" ht="15">
      <c r="A4" s="69" t="s">
        <v>62</v>
      </c>
      <c r="B4" s="51" t="s">
        <v>63</v>
      </c>
      <c r="C4" s="69"/>
      <c r="D4" s="51"/>
      <c r="E4" s="69"/>
      <c r="F4" s="51"/>
      <c r="G4" s="66"/>
    </row>
    <row r="5" spans="1:7" ht="15">
      <c r="A5" s="69" t="s">
        <v>64</v>
      </c>
      <c r="B5" s="51" t="s">
        <v>75</v>
      </c>
      <c r="C5" s="69"/>
      <c r="D5" s="51"/>
      <c r="E5" s="69"/>
      <c r="F5" s="51"/>
      <c r="G5" s="66"/>
    </row>
    <row r="6" spans="1:7" ht="15">
      <c r="A6" s="80"/>
      <c r="B6" s="80"/>
      <c r="C6" s="80"/>
      <c r="D6" s="80"/>
      <c r="E6" s="80"/>
      <c r="F6" s="80"/>
      <c r="G6" s="66"/>
    </row>
    <row r="7" spans="1:7" ht="15">
      <c r="A7" s="66"/>
      <c r="B7" s="60"/>
      <c r="C7" s="60"/>
      <c r="D7" s="60"/>
      <c r="E7" s="60"/>
      <c r="F7" s="60"/>
      <c r="G7" s="66"/>
    </row>
    <row r="8" spans="1:7" ht="15">
      <c r="A8" s="112" t="s">
        <v>0</v>
      </c>
      <c r="B8" s="112"/>
      <c r="C8" s="112"/>
      <c r="D8" s="112"/>
      <c r="E8" s="112"/>
      <c r="F8" s="112"/>
      <c r="G8" s="66"/>
    </row>
    <row r="9" spans="1:7" ht="15">
      <c r="A9" s="112" t="s">
        <v>1</v>
      </c>
      <c r="B9" s="112"/>
      <c r="C9" s="112"/>
      <c r="D9" s="112"/>
      <c r="E9" s="112"/>
      <c r="F9" s="112"/>
      <c r="G9" s="66"/>
    </row>
    <row r="10" spans="1:7" ht="15">
      <c r="A10" s="62"/>
      <c r="B10" s="62"/>
      <c r="C10" s="62"/>
      <c r="D10" s="63"/>
      <c r="E10" s="63"/>
      <c r="F10" s="63"/>
      <c r="G10" s="66"/>
    </row>
    <row r="11" spans="1:7" ht="15.75" thickBot="1">
      <c r="A11" s="49" t="s">
        <v>69</v>
      </c>
      <c r="B11" s="49" t="s">
        <v>2</v>
      </c>
      <c r="C11" s="49" t="s">
        <v>47</v>
      </c>
      <c r="D11" s="49" t="s">
        <v>48</v>
      </c>
      <c r="E11" s="49" t="s">
        <v>49</v>
      </c>
      <c r="F11" s="49" t="s">
        <v>87</v>
      </c>
      <c r="G11" s="66"/>
    </row>
    <row r="12" spans="1:7" ht="15">
      <c r="A12" s="79"/>
      <c r="B12" s="79"/>
      <c r="C12" s="79"/>
      <c r="D12" s="79"/>
      <c r="E12" s="79"/>
      <c r="F12" s="79"/>
      <c r="G12" s="66"/>
    </row>
    <row r="13" spans="1:13" ht="15">
      <c r="A13" t="s">
        <v>81</v>
      </c>
      <c r="B13" s="10" t="s">
        <v>19</v>
      </c>
      <c r="C13" s="41">
        <f>3286-C15</f>
        <v>2411</v>
      </c>
      <c r="D13" s="41">
        <f>2869-D15</f>
        <v>2157</v>
      </c>
      <c r="E13" s="41">
        <f>1922-E15</f>
        <v>1367</v>
      </c>
      <c r="F13" s="41">
        <f aca="true" t="shared" si="0" ref="F13:F19">+AVERAGE(C13:E13)</f>
        <v>1978.3333333333333</v>
      </c>
      <c r="G13" s="66"/>
      <c r="H13" s="113"/>
      <c r="I13" s="113"/>
      <c r="J13" s="113"/>
      <c r="K13" s="113"/>
      <c r="L13" s="113"/>
      <c r="M13" s="113"/>
    </row>
    <row r="14" spans="1:13" ht="15">
      <c r="A14" t="s">
        <v>82</v>
      </c>
      <c r="B14" s="10" t="s">
        <v>19</v>
      </c>
      <c r="C14" s="41">
        <v>2038</v>
      </c>
      <c r="D14" s="41">
        <v>1644</v>
      </c>
      <c r="E14" s="41">
        <v>1598</v>
      </c>
      <c r="F14" s="41">
        <f t="shared" si="0"/>
        <v>1760</v>
      </c>
      <c r="G14" s="66"/>
      <c r="H14" s="114"/>
      <c r="I14" s="114"/>
      <c r="J14" s="114"/>
      <c r="K14" s="114"/>
      <c r="L14" s="114"/>
      <c r="M14" s="114"/>
    </row>
    <row r="15" spans="1:13" ht="15">
      <c r="A15" s="83" t="s">
        <v>83</v>
      </c>
      <c r="B15" s="10" t="s">
        <v>19</v>
      </c>
      <c r="C15" s="41">
        <v>875</v>
      </c>
      <c r="D15" s="41">
        <v>712</v>
      </c>
      <c r="E15" s="41">
        <v>555</v>
      </c>
      <c r="F15" s="41">
        <f t="shared" si="0"/>
        <v>714</v>
      </c>
      <c r="G15" s="66"/>
      <c r="H15" s="114"/>
      <c r="I15" s="114"/>
      <c r="J15" s="114"/>
      <c r="K15" s="114"/>
      <c r="L15" s="114"/>
      <c r="M15" s="114"/>
    </row>
    <row r="16" spans="1:7" ht="15" customHeight="1">
      <c r="A16" t="s">
        <v>84</v>
      </c>
      <c r="B16" s="50" t="s">
        <v>19</v>
      </c>
      <c r="C16" s="41">
        <v>3760</v>
      </c>
      <c r="D16" s="41">
        <v>3760</v>
      </c>
      <c r="E16" s="41">
        <v>3760</v>
      </c>
      <c r="F16" s="41">
        <f t="shared" si="0"/>
        <v>3760</v>
      </c>
      <c r="G16" s="66"/>
    </row>
    <row r="17" spans="1:7" ht="15">
      <c r="A17" t="s">
        <v>85</v>
      </c>
      <c r="B17" s="50" t="s">
        <v>19</v>
      </c>
      <c r="C17" s="41">
        <v>915</v>
      </c>
      <c r="D17" s="41">
        <v>915</v>
      </c>
      <c r="E17" s="41">
        <v>915</v>
      </c>
      <c r="F17" s="41">
        <f t="shared" si="0"/>
        <v>915</v>
      </c>
      <c r="G17" s="66"/>
    </row>
    <row r="18" spans="1:7" ht="15">
      <c r="A18" t="s">
        <v>89</v>
      </c>
      <c r="B18" s="50" t="s">
        <v>19</v>
      </c>
      <c r="C18" s="41">
        <v>0</v>
      </c>
      <c r="D18" s="41">
        <v>0</v>
      </c>
      <c r="E18" s="41">
        <v>0</v>
      </c>
      <c r="F18" s="41">
        <f t="shared" si="0"/>
        <v>0</v>
      </c>
      <c r="G18" s="66"/>
    </row>
    <row r="19" spans="1:7" ht="15">
      <c r="A19" t="s">
        <v>90</v>
      </c>
      <c r="B19" s="50" t="s">
        <v>19</v>
      </c>
      <c r="C19" s="41">
        <v>0</v>
      </c>
      <c r="D19" s="41">
        <v>0</v>
      </c>
      <c r="E19" s="41">
        <v>0</v>
      </c>
      <c r="F19" s="41">
        <f t="shared" si="0"/>
        <v>0</v>
      </c>
      <c r="G19" s="66"/>
    </row>
    <row r="20" spans="1:7" ht="15">
      <c r="A20"/>
      <c r="B20" s="10"/>
      <c r="C20" s="41"/>
      <c r="D20" s="41"/>
      <c r="E20" s="41"/>
      <c r="F20" s="41"/>
      <c r="G20" s="66"/>
    </row>
    <row r="21" spans="1:7" ht="15.75" thickBot="1">
      <c r="A21" s="42" t="s">
        <v>3</v>
      </c>
      <c r="B21" s="42"/>
      <c r="C21" s="42">
        <f>SUM(C13:C19)</f>
        <v>9999</v>
      </c>
      <c r="D21" s="42">
        <f>SUM(D13:D19)</f>
        <v>9188</v>
      </c>
      <c r="E21" s="42">
        <f>SUM(E13:E19)</f>
        <v>8195</v>
      </c>
      <c r="F21" s="42">
        <f>SUM(F13:F19)</f>
        <v>9127.333333333332</v>
      </c>
      <c r="G21" s="66"/>
    </row>
    <row r="22" spans="1:7" ht="15.75" thickTop="1">
      <c r="A22" s="27" t="s">
        <v>86</v>
      </c>
      <c r="B22" s="62"/>
      <c r="C22" s="62"/>
      <c r="D22" s="63"/>
      <c r="E22" s="63"/>
      <c r="F22" s="63"/>
      <c r="G22" s="66"/>
    </row>
    <row r="23" spans="1:7" ht="15">
      <c r="A23" s="109" t="s">
        <v>94</v>
      </c>
      <c r="B23" s="109"/>
      <c r="C23" s="109"/>
      <c r="D23" s="109"/>
      <c r="E23" s="109"/>
      <c r="F23" s="109"/>
      <c r="G23" s="109"/>
    </row>
    <row r="24" spans="1:7" ht="15">
      <c r="A24" s="65"/>
      <c r="B24" s="65"/>
      <c r="C24" s="65"/>
      <c r="D24" s="65"/>
      <c r="E24" s="65"/>
      <c r="F24" s="63"/>
      <c r="G24" s="66"/>
    </row>
    <row r="25" spans="1:7" ht="15">
      <c r="A25" s="112" t="s">
        <v>4</v>
      </c>
      <c r="B25" s="112"/>
      <c r="C25" s="112"/>
      <c r="D25" s="112"/>
      <c r="E25" s="112"/>
      <c r="F25" s="112"/>
      <c r="G25" s="66"/>
    </row>
    <row r="26" spans="1:7" ht="15">
      <c r="A26" s="112" t="s">
        <v>39</v>
      </c>
      <c r="B26" s="112"/>
      <c r="C26" s="112"/>
      <c r="D26" s="112"/>
      <c r="E26" s="112"/>
      <c r="F26" s="112"/>
      <c r="G26" s="66"/>
    </row>
    <row r="27" spans="1:7" ht="15">
      <c r="A27" s="112" t="s">
        <v>5</v>
      </c>
      <c r="B27" s="112"/>
      <c r="C27" s="112"/>
      <c r="D27" s="112"/>
      <c r="E27" s="112"/>
      <c r="F27" s="112"/>
      <c r="G27" s="66"/>
    </row>
    <row r="28" spans="1:6" s="66" customFormat="1" ht="15">
      <c r="A28" s="60"/>
      <c r="B28" s="60"/>
      <c r="C28" s="60"/>
      <c r="D28" s="60"/>
      <c r="E28" s="60"/>
      <c r="F28" s="60"/>
    </row>
    <row r="29" spans="1:7" ht="15.75" thickBot="1">
      <c r="A29" s="49" t="s">
        <v>69</v>
      </c>
      <c r="B29" s="49" t="s">
        <v>47</v>
      </c>
      <c r="C29" s="49" t="s">
        <v>48</v>
      </c>
      <c r="D29" s="49" t="s">
        <v>49</v>
      </c>
      <c r="E29" s="49" t="s">
        <v>45</v>
      </c>
      <c r="F29" s="79"/>
      <c r="G29" s="66"/>
    </row>
    <row r="30" spans="1:7" ht="15">
      <c r="A30" s="58"/>
      <c r="B30" s="41"/>
      <c r="C30" s="41"/>
      <c r="D30" s="41"/>
      <c r="E30" s="41"/>
      <c r="F30" s="41"/>
      <c r="G30" s="66"/>
    </row>
    <row r="31" spans="1:7" ht="15">
      <c r="A31" t="s">
        <v>81</v>
      </c>
      <c r="B31" s="41">
        <f>184913288-B33</f>
        <v>121514132</v>
      </c>
      <c r="C31" s="41">
        <f>161517439-C33</f>
        <v>110314044</v>
      </c>
      <c r="D31" s="41">
        <f>134596657-D33</f>
        <v>92665979</v>
      </c>
      <c r="E31" s="41">
        <f>+SUM(B31:D31)</f>
        <v>324494155</v>
      </c>
      <c r="F31" s="41"/>
      <c r="G31" s="66"/>
    </row>
    <row r="32" spans="1:7" ht="15">
      <c r="A32" t="s">
        <v>82</v>
      </c>
      <c r="B32" s="41">
        <v>443494719.15</v>
      </c>
      <c r="C32" s="41">
        <v>16213364.85</v>
      </c>
      <c r="D32" s="41">
        <v>0</v>
      </c>
      <c r="E32" s="41">
        <f aca="true" t="shared" si="1" ref="E32:E39">+SUM(B32:D32)</f>
        <v>459708084</v>
      </c>
      <c r="F32" s="41"/>
      <c r="G32" s="66"/>
    </row>
    <row r="33" spans="1:7" ht="15">
      <c r="A33" s="83" t="s">
        <v>83</v>
      </c>
      <c r="B33" s="41">
        <v>63399156</v>
      </c>
      <c r="C33" s="41">
        <v>51203395</v>
      </c>
      <c r="D33" s="41">
        <v>41930678</v>
      </c>
      <c r="E33" s="41">
        <f t="shared" si="1"/>
        <v>156533229</v>
      </c>
      <c r="F33" s="41"/>
      <c r="G33" s="66"/>
    </row>
    <row r="34" spans="1:7" ht="15">
      <c r="A34" t="s">
        <v>84</v>
      </c>
      <c r="B34" s="41">
        <v>4056321.9</v>
      </c>
      <c r="C34" s="41">
        <v>12106648</v>
      </c>
      <c r="D34" s="41">
        <v>13958079.4</v>
      </c>
      <c r="E34" s="41">
        <f>+SUM(B34:D34)</f>
        <v>30121049.3</v>
      </c>
      <c r="F34" s="41"/>
      <c r="G34" s="66"/>
    </row>
    <row r="35" spans="1:7" ht="15">
      <c r="A35" t="s">
        <v>85</v>
      </c>
      <c r="B35" s="41">
        <v>3639109.5</v>
      </c>
      <c r="C35" s="41">
        <v>796840</v>
      </c>
      <c r="D35" s="41">
        <v>6906854.65</v>
      </c>
      <c r="E35" s="41">
        <f>+SUM(B35:D35)</f>
        <v>11342804.15</v>
      </c>
      <c r="F35" s="41"/>
      <c r="G35" s="66"/>
    </row>
    <row r="36" spans="1:7" ht="15">
      <c r="A36" t="s">
        <v>89</v>
      </c>
      <c r="B36" s="41">
        <v>49455339</v>
      </c>
      <c r="C36" s="41">
        <v>124307846</v>
      </c>
      <c r="D36" s="41">
        <v>95994856</v>
      </c>
      <c r="E36" s="41">
        <f>+SUM(B36:D36)</f>
        <v>269758041</v>
      </c>
      <c r="F36" s="41"/>
      <c r="G36" s="66"/>
    </row>
    <row r="37" spans="1:7" ht="15">
      <c r="A37" t="s">
        <v>90</v>
      </c>
      <c r="B37" s="41">
        <v>17640000</v>
      </c>
      <c r="C37" s="41">
        <v>0</v>
      </c>
      <c r="D37" s="41">
        <f>1960000+17640000</f>
        <v>19600000</v>
      </c>
      <c r="E37" s="41">
        <f>+SUM(B37:D37)</f>
        <v>37240000</v>
      </c>
      <c r="F37" s="41"/>
      <c r="G37" s="66"/>
    </row>
    <row r="38" spans="1:7" ht="15">
      <c r="A38" t="s">
        <v>80</v>
      </c>
      <c r="B38" s="41">
        <v>785919892.16</v>
      </c>
      <c r="C38" s="41">
        <v>788174426.43</v>
      </c>
      <c r="D38" s="41">
        <v>797464217.04</v>
      </c>
      <c r="E38" s="41">
        <f t="shared" si="1"/>
        <v>2371558535.63</v>
      </c>
      <c r="F38" s="41"/>
      <c r="G38" s="66"/>
    </row>
    <row r="39" spans="1:7" ht="15">
      <c r="A39" s="58"/>
      <c r="B39" s="41"/>
      <c r="C39" s="41"/>
      <c r="D39" s="41"/>
      <c r="E39" s="41">
        <f t="shared" si="1"/>
        <v>0</v>
      </c>
      <c r="F39" s="41"/>
      <c r="G39" s="66"/>
    </row>
    <row r="40" spans="1:7" ht="15.75" thickBot="1">
      <c r="A40" s="42" t="s">
        <v>3</v>
      </c>
      <c r="B40" s="42">
        <f>SUM(B31:B39)</f>
        <v>1489118669.71</v>
      </c>
      <c r="C40" s="42">
        <f>SUM(C31:C39)</f>
        <v>1103116564.28</v>
      </c>
      <c r="D40" s="42">
        <f>SUM(D31:D39)</f>
        <v>1068520664.0899999</v>
      </c>
      <c r="E40" s="42">
        <f>SUM(E31:E39)</f>
        <v>3660755898.08</v>
      </c>
      <c r="F40" s="41"/>
      <c r="G40" s="66"/>
    </row>
    <row r="41" spans="1:7" ht="15.75" thickTop="1">
      <c r="A41" s="62" t="s">
        <v>50</v>
      </c>
      <c r="B41" s="41"/>
      <c r="C41" s="41"/>
      <c r="D41" s="41"/>
      <c r="E41" s="41"/>
      <c r="F41" s="41"/>
      <c r="G41" s="66"/>
    </row>
    <row r="42" spans="1:7" ht="15">
      <c r="A42" s="41"/>
      <c r="B42" s="41"/>
      <c r="C42" s="41"/>
      <c r="D42" s="41"/>
      <c r="E42" s="41"/>
      <c r="F42" s="41"/>
      <c r="G42" s="66"/>
    </row>
    <row r="43" spans="1:7" ht="15">
      <c r="A43" s="63"/>
      <c r="B43" s="63"/>
      <c r="C43" s="63"/>
      <c r="D43" s="63"/>
      <c r="E43" s="63"/>
      <c r="F43" s="63"/>
      <c r="G43" s="66"/>
    </row>
    <row r="44" spans="1:7" ht="15">
      <c r="A44" s="112" t="s">
        <v>6</v>
      </c>
      <c r="B44" s="112"/>
      <c r="C44" s="112"/>
      <c r="D44" s="112"/>
      <c r="E44" s="112"/>
      <c r="F44" s="71"/>
      <c r="G44" s="66"/>
    </row>
    <row r="45" spans="1:7" ht="15">
      <c r="A45" s="112" t="s">
        <v>40</v>
      </c>
      <c r="B45" s="112"/>
      <c r="C45" s="112"/>
      <c r="D45" s="112"/>
      <c r="E45" s="112"/>
      <c r="F45" s="71"/>
      <c r="G45" s="66"/>
    </row>
    <row r="46" spans="1:7" ht="15">
      <c r="A46" s="112" t="s">
        <v>5</v>
      </c>
      <c r="B46" s="112"/>
      <c r="C46" s="112"/>
      <c r="D46" s="112"/>
      <c r="E46" s="112"/>
      <c r="F46" s="71"/>
      <c r="G46" s="66"/>
    </row>
    <row r="47" spans="1:7" ht="15">
      <c r="A47" s="60"/>
      <c r="B47" s="60"/>
      <c r="C47" s="60"/>
      <c r="D47" s="60"/>
      <c r="E47" s="60"/>
      <c r="F47" s="60"/>
      <c r="G47" s="66"/>
    </row>
    <row r="48" spans="1:7" ht="15.75" thickBot="1">
      <c r="A48" s="54" t="s">
        <v>7</v>
      </c>
      <c r="B48" s="49" t="s">
        <v>47</v>
      </c>
      <c r="C48" s="49" t="s">
        <v>48</v>
      </c>
      <c r="D48" s="49" t="s">
        <v>49</v>
      </c>
      <c r="E48" s="49" t="s">
        <v>45</v>
      </c>
      <c r="F48" s="66"/>
      <c r="G48" s="66"/>
    </row>
    <row r="49" spans="1:7" ht="15">
      <c r="A49" s="89"/>
      <c r="B49" s="81"/>
      <c r="C49" s="81"/>
      <c r="D49" s="81"/>
      <c r="E49" s="81"/>
      <c r="F49" s="66"/>
      <c r="G49" s="66"/>
    </row>
    <row r="50" spans="1:7" ht="15">
      <c r="A50" s="45" t="s">
        <v>8</v>
      </c>
      <c r="B50" s="43">
        <v>785919892.16</v>
      </c>
      <c r="C50" s="43">
        <v>788174426.43</v>
      </c>
      <c r="D50" s="43">
        <v>797464217.04</v>
      </c>
      <c r="E50" s="43">
        <f>+SUM(B50:D50)</f>
        <v>2371558535.63</v>
      </c>
      <c r="F50" s="66"/>
      <c r="G50" s="66"/>
    </row>
    <row r="51" spans="1:7" ht="15">
      <c r="A51" s="45" t="s">
        <v>9</v>
      </c>
      <c r="B51" s="43">
        <f>4220076.9+17640000</f>
        <v>21860076.9</v>
      </c>
      <c r="C51" s="43">
        <v>8343096</v>
      </c>
      <c r="D51" s="43">
        <f>18357836+17640000</f>
        <v>35997836</v>
      </c>
      <c r="E51" s="43">
        <f>+SUM(B51:D51)</f>
        <v>66201008.9</v>
      </c>
      <c r="F51" s="66"/>
      <c r="G51" s="66"/>
    </row>
    <row r="52" spans="1:7" ht="15">
      <c r="A52" s="45" t="s">
        <v>34</v>
      </c>
      <c r="B52" s="43">
        <v>3475354.5</v>
      </c>
      <c r="C52" s="43">
        <v>4560392</v>
      </c>
      <c r="D52" s="43">
        <v>2507098.05</v>
      </c>
      <c r="E52" s="43">
        <f>+SUM(B52:D52)</f>
        <v>10542844.55</v>
      </c>
      <c r="F52" s="66"/>
      <c r="G52" s="66"/>
    </row>
    <row r="53" spans="1:7" ht="15">
      <c r="A53" s="45" t="s">
        <v>10</v>
      </c>
      <c r="B53" s="43">
        <f>+B31+B32+B33</f>
        <v>628408007.15</v>
      </c>
      <c r="C53" s="43">
        <f>+C31+C32+C33</f>
        <v>177730803.85</v>
      </c>
      <c r="D53" s="43">
        <f>+D31+D32+D33</f>
        <v>134596657</v>
      </c>
      <c r="E53" s="43">
        <f>+SUM(B53:D53)</f>
        <v>940735468</v>
      </c>
      <c r="F53" s="66"/>
      <c r="G53" s="66"/>
    </row>
    <row r="54" spans="1:7" ht="15">
      <c r="A54" s="45" t="s">
        <v>68</v>
      </c>
      <c r="B54" s="43">
        <f>6017175.04+43438163.97</f>
        <v>49455339.01</v>
      </c>
      <c r="C54" s="43">
        <f>3421449.2+10561836.03+110324560.75</f>
        <v>124307845.98</v>
      </c>
      <c r="D54" s="43">
        <f>3916314+72246728.67+19831813.5+1960000</f>
        <v>97954856.17</v>
      </c>
      <c r="E54" s="43">
        <f>+SUM(B54:D54)</f>
        <v>271718041.16</v>
      </c>
      <c r="F54" s="66"/>
      <c r="G54" s="66"/>
    </row>
    <row r="55" spans="1:7" ht="15">
      <c r="A55" s="45" t="s">
        <v>88</v>
      </c>
      <c r="B55" s="43"/>
      <c r="C55" s="43"/>
      <c r="D55" s="43"/>
      <c r="E55" s="43"/>
      <c r="F55" s="66"/>
      <c r="G55" s="66"/>
    </row>
    <row r="56" spans="1:7" ht="15">
      <c r="A56" s="45"/>
      <c r="B56" s="43"/>
      <c r="C56" s="43"/>
      <c r="D56" s="43"/>
      <c r="E56" s="43"/>
      <c r="F56" s="66"/>
      <c r="G56" s="66"/>
    </row>
    <row r="57" spans="1:7" ht="15.75" thickBot="1">
      <c r="A57" s="46" t="s">
        <v>3</v>
      </c>
      <c r="B57" s="78">
        <f>SUM(B50:B55)</f>
        <v>1489118669.72</v>
      </c>
      <c r="C57" s="78">
        <f>SUM(C50:C55)</f>
        <v>1103116564.26</v>
      </c>
      <c r="D57" s="78">
        <f>SUM(D50:D55)</f>
        <v>1068520664.2599999</v>
      </c>
      <c r="E57" s="78">
        <f>SUM(E50:E55)</f>
        <v>3660755898.2400002</v>
      </c>
      <c r="F57" s="66"/>
      <c r="G57" s="66"/>
    </row>
    <row r="58" spans="1:7" ht="15.75" thickTop="1">
      <c r="A58" s="62" t="s">
        <v>50</v>
      </c>
      <c r="B58" s="72"/>
      <c r="C58" s="72"/>
      <c r="D58" s="72"/>
      <c r="E58" s="72"/>
      <c r="F58" s="66"/>
      <c r="G58" s="66"/>
    </row>
    <row r="59" spans="1:7" ht="15">
      <c r="A59" s="73"/>
      <c r="B59" s="72"/>
      <c r="C59" s="72"/>
      <c r="D59" s="72"/>
      <c r="E59" s="72"/>
      <c r="F59" s="66"/>
      <c r="G59" s="66"/>
    </row>
    <row r="60" spans="1:7" ht="15">
      <c r="A60" s="63"/>
      <c r="B60" s="63"/>
      <c r="C60" s="63"/>
      <c r="D60" s="63"/>
      <c r="E60" s="63"/>
      <c r="F60" s="63"/>
      <c r="G60" s="66"/>
    </row>
    <row r="61" spans="1:7" ht="15">
      <c r="A61" s="112" t="s">
        <v>11</v>
      </c>
      <c r="B61" s="112"/>
      <c r="C61" s="112"/>
      <c r="D61" s="112"/>
      <c r="E61" s="112"/>
      <c r="F61" s="112"/>
      <c r="G61" s="66"/>
    </row>
    <row r="62" spans="1:8" ht="15">
      <c r="A62" s="112" t="s">
        <v>12</v>
      </c>
      <c r="B62" s="112"/>
      <c r="C62" s="112"/>
      <c r="D62" s="112"/>
      <c r="E62" s="112"/>
      <c r="F62" s="112"/>
      <c r="G62" s="66"/>
      <c r="H62" s="66"/>
    </row>
    <row r="63" spans="1:8" ht="15">
      <c r="A63" s="112" t="s">
        <v>5</v>
      </c>
      <c r="B63" s="112"/>
      <c r="C63" s="112"/>
      <c r="D63" s="112"/>
      <c r="E63" s="112"/>
      <c r="F63" s="112"/>
      <c r="G63" s="66"/>
      <c r="H63" s="66"/>
    </row>
    <row r="64" spans="1:8" ht="15">
      <c r="A64" s="62"/>
      <c r="B64" s="62"/>
      <c r="C64" s="62"/>
      <c r="D64" s="62"/>
      <c r="E64" s="62"/>
      <c r="F64" s="62"/>
      <c r="G64" s="66"/>
      <c r="H64" s="66"/>
    </row>
    <row r="65" spans="1:8" ht="15.75" thickBot="1">
      <c r="A65" s="49" t="s">
        <v>13</v>
      </c>
      <c r="B65" s="49" t="s">
        <v>47</v>
      </c>
      <c r="C65" s="49" t="s">
        <v>48</v>
      </c>
      <c r="D65" s="49" t="s">
        <v>49</v>
      </c>
      <c r="E65" s="49" t="s">
        <v>45</v>
      </c>
      <c r="F65" s="66"/>
      <c r="G65" s="66"/>
      <c r="H65" s="66"/>
    </row>
    <row r="66" spans="1:8" ht="15">
      <c r="A66" s="45" t="s">
        <v>14</v>
      </c>
      <c r="B66" s="45">
        <f>2T!E70</f>
        <v>2108698084.8600006</v>
      </c>
      <c r="C66" s="45">
        <f>B70</f>
        <v>1918596838.030001</v>
      </c>
      <c r="D66" s="45">
        <f>C70</f>
        <v>2324331802.040001</v>
      </c>
      <c r="E66" s="45">
        <f>B66</f>
        <v>2108698084.8600006</v>
      </c>
      <c r="F66" s="66"/>
      <c r="G66" s="66"/>
      <c r="H66" s="66"/>
    </row>
    <row r="67" spans="1:8" ht="15">
      <c r="A67" s="45" t="s">
        <v>15</v>
      </c>
      <c r="B67" s="45">
        <v>1299017422.89</v>
      </c>
      <c r="C67" s="45">
        <v>1508851528.27</v>
      </c>
      <c r="D67" s="45">
        <v>1422174592.09</v>
      </c>
      <c r="E67" s="45">
        <f>SUM(B67:D67)</f>
        <v>4230043543.25</v>
      </c>
      <c r="F67" s="66"/>
      <c r="G67" s="77"/>
      <c r="H67" s="77"/>
    </row>
    <row r="68" spans="1:8" ht="15">
      <c r="A68" s="45" t="s">
        <v>16</v>
      </c>
      <c r="B68" s="45">
        <f>B66+B67</f>
        <v>3407715507.750001</v>
      </c>
      <c r="C68" s="45">
        <f>C66+C67</f>
        <v>3427448366.300001</v>
      </c>
      <c r="D68" s="45">
        <f>D66+D67</f>
        <v>3746506394.130001</v>
      </c>
      <c r="E68" s="45">
        <f>E66+E67</f>
        <v>6338741628.110001</v>
      </c>
      <c r="F68" s="66"/>
      <c r="G68" s="66"/>
      <c r="H68" s="66"/>
    </row>
    <row r="69" spans="1:7" ht="15">
      <c r="A69" s="45" t="s">
        <v>17</v>
      </c>
      <c r="B69" s="45">
        <f>+B57</f>
        <v>1489118669.72</v>
      </c>
      <c r="C69" s="45">
        <f>+C57</f>
        <v>1103116564.26</v>
      </c>
      <c r="D69" s="45">
        <f>+D57</f>
        <v>1068520664.2599999</v>
      </c>
      <c r="E69" s="45">
        <f>SUM(B69:D69)</f>
        <v>3660755898.24</v>
      </c>
      <c r="F69" s="66"/>
      <c r="G69" s="66"/>
    </row>
    <row r="70" spans="1:7" ht="15">
      <c r="A70" s="45" t="s">
        <v>41</v>
      </c>
      <c r="B70" s="45">
        <f>B68-B69</f>
        <v>1918596838.030001</v>
      </c>
      <c r="C70" s="45">
        <f>C68-C69</f>
        <v>2324331802.040001</v>
      </c>
      <c r="D70" s="45">
        <f>D68-D69</f>
        <v>2677985729.8700013</v>
      </c>
      <c r="E70" s="45">
        <f>E68-E69</f>
        <v>2677985729.870001</v>
      </c>
      <c r="F70" s="66"/>
      <c r="G70" s="66"/>
    </row>
    <row r="71" spans="1:7" ht="15.75" thickBot="1">
      <c r="A71" s="74"/>
      <c r="B71" s="74"/>
      <c r="C71" s="74"/>
      <c r="D71" s="74"/>
      <c r="E71" s="74"/>
      <c r="F71" s="63"/>
      <c r="G71" s="66"/>
    </row>
    <row r="72" spans="1:7" ht="15.75" thickTop="1">
      <c r="A72" s="62" t="s">
        <v>50</v>
      </c>
      <c r="B72" s="68"/>
      <c r="C72" s="68"/>
      <c r="D72" s="68"/>
      <c r="E72" s="68"/>
      <c r="F72" s="68"/>
      <c r="G72" s="66"/>
    </row>
    <row r="73" spans="1:7" ht="15">
      <c r="A73" s="62"/>
      <c r="B73" s="62"/>
      <c r="C73" s="62"/>
      <c r="D73" s="63"/>
      <c r="E73" s="63"/>
      <c r="F73" s="63"/>
      <c r="G73" s="66"/>
    </row>
    <row r="74" spans="1:7" ht="15">
      <c r="A74" s="66"/>
      <c r="B74" s="77"/>
      <c r="C74" s="77"/>
      <c r="D74" s="77"/>
      <c r="E74" s="66"/>
      <c r="F74" s="66"/>
      <c r="G74" s="66"/>
    </row>
    <row r="75" spans="1:7" ht="15">
      <c r="A75" s="6" t="s">
        <v>95</v>
      </c>
      <c r="B75" s="66"/>
      <c r="C75" s="66"/>
      <c r="D75" s="66"/>
      <c r="E75" s="66"/>
      <c r="F75" s="66"/>
      <c r="G75" s="66"/>
    </row>
    <row r="76" spans="1:7" ht="15">
      <c r="A76" s="76"/>
      <c r="B76" s="66"/>
      <c r="C76" s="66"/>
      <c r="D76" s="66"/>
      <c r="E76" s="66"/>
      <c r="F76" s="66"/>
      <c r="G76" s="66"/>
    </row>
    <row r="77" spans="1:7" ht="15">
      <c r="A77" s="76"/>
      <c r="B77" s="66"/>
      <c r="C77" s="66"/>
      <c r="D77" s="66"/>
      <c r="E77" s="66"/>
      <c r="F77" s="66"/>
      <c r="G77" s="66"/>
    </row>
    <row r="78" spans="1:7" ht="15">
      <c r="A78" s="76"/>
      <c r="B78" s="66"/>
      <c r="C78" s="66"/>
      <c r="D78" s="66"/>
      <c r="E78" s="66"/>
      <c r="F78" s="66"/>
      <c r="G78" s="66"/>
    </row>
    <row r="79" spans="1:7" ht="15">
      <c r="A79" s="66"/>
      <c r="B79" s="66"/>
      <c r="C79" s="66"/>
      <c r="D79" s="66"/>
      <c r="E79" s="66"/>
      <c r="F79" s="66"/>
      <c r="G79" s="66"/>
    </row>
    <row r="80" spans="1:7" ht="15">
      <c r="A80" s="66"/>
      <c r="B80" s="66"/>
      <c r="C80" s="66"/>
      <c r="D80" s="66"/>
      <c r="E80" s="66"/>
      <c r="F80" s="66"/>
      <c r="G80" s="66"/>
    </row>
    <row r="81" spans="1:7" ht="15">
      <c r="A81" s="66"/>
      <c r="B81" s="66"/>
      <c r="C81" s="66"/>
      <c r="D81" s="66"/>
      <c r="E81" s="66"/>
      <c r="F81" s="66"/>
      <c r="G81" s="66"/>
    </row>
    <row r="82" spans="1:7" ht="15">
      <c r="A82" s="66"/>
      <c r="B82" s="66"/>
      <c r="C82" s="66"/>
      <c r="D82" s="66"/>
      <c r="E82" s="66"/>
      <c r="F82" s="66"/>
      <c r="G82" s="66"/>
    </row>
    <row r="83" spans="1:7" ht="15">
      <c r="A83" s="66"/>
      <c r="B83" s="66"/>
      <c r="C83" s="66"/>
      <c r="D83" s="66"/>
      <c r="E83" s="66"/>
      <c r="F83" s="66"/>
      <c r="G83" s="66"/>
    </row>
    <row r="84" spans="1:7" ht="15">
      <c r="A84" s="66"/>
      <c r="B84" s="66"/>
      <c r="C84" s="66"/>
      <c r="D84" s="66"/>
      <c r="E84" s="66"/>
      <c r="F84" s="66"/>
      <c r="G84" s="66"/>
    </row>
    <row r="85" spans="1:7" ht="15">
      <c r="A85" s="66"/>
      <c r="B85" s="66"/>
      <c r="C85" s="66"/>
      <c r="D85" s="66"/>
      <c r="E85" s="66"/>
      <c r="F85" s="66"/>
      <c r="G85" s="66"/>
    </row>
    <row r="86" spans="1:7" ht="15">
      <c r="A86" s="66"/>
      <c r="B86" s="66"/>
      <c r="C86" s="66"/>
      <c r="D86" s="66"/>
      <c r="E86" s="66"/>
      <c r="F86" s="66"/>
      <c r="G86" s="66"/>
    </row>
    <row r="87" spans="1:7" ht="15">
      <c r="A87" s="66"/>
      <c r="B87" s="66"/>
      <c r="C87" s="66"/>
      <c r="D87" s="66"/>
      <c r="E87" s="66"/>
      <c r="F87" s="66"/>
      <c r="G87" s="66"/>
    </row>
    <row r="88" spans="1:7" ht="15">
      <c r="A88" s="66"/>
      <c r="B88" s="66"/>
      <c r="C88" s="66"/>
      <c r="D88" s="66"/>
      <c r="E88" s="66"/>
      <c r="F88" s="66"/>
      <c r="G88" s="66"/>
    </row>
    <row r="89" spans="1:7" ht="15">
      <c r="A89" s="66"/>
      <c r="B89" s="66"/>
      <c r="C89" s="66"/>
      <c r="D89" s="66"/>
      <c r="E89" s="66"/>
      <c r="F89" s="66"/>
      <c r="G89" s="66"/>
    </row>
    <row r="90" spans="1:7" ht="15">
      <c r="A90" s="66"/>
      <c r="B90" s="66"/>
      <c r="C90" s="66"/>
      <c r="D90" s="66"/>
      <c r="E90" s="66"/>
      <c r="F90" s="66"/>
      <c r="G90" s="66"/>
    </row>
    <row r="91" spans="1:7" ht="15">
      <c r="A91" s="66"/>
      <c r="B91" s="66"/>
      <c r="C91" s="66"/>
      <c r="D91" s="66"/>
      <c r="E91" s="66"/>
      <c r="F91" s="66"/>
      <c r="G91" s="66"/>
    </row>
    <row r="92" spans="1:7" ht="15">
      <c r="A92" s="66"/>
      <c r="B92" s="66"/>
      <c r="C92" s="66"/>
      <c r="D92" s="66"/>
      <c r="E92" s="66"/>
      <c r="F92" s="66"/>
      <c r="G92" s="66"/>
    </row>
    <row r="93" spans="1:7" ht="15">
      <c r="A93" s="66"/>
      <c r="B93" s="66"/>
      <c r="C93" s="66"/>
      <c r="D93" s="66"/>
      <c r="E93" s="66"/>
      <c r="F93" s="66"/>
      <c r="G93" s="66"/>
    </row>
    <row r="94" spans="1:7" ht="15">
      <c r="A94" s="66"/>
      <c r="B94" s="66"/>
      <c r="C94" s="66"/>
      <c r="D94" s="66"/>
      <c r="E94" s="66"/>
      <c r="F94" s="66"/>
      <c r="G94" s="66"/>
    </row>
    <row r="95" spans="1:7" ht="15">
      <c r="A95" s="66"/>
      <c r="B95" s="66"/>
      <c r="C95" s="66"/>
      <c r="D95" s="66"/>
      <c r="E95" s="66"/>
      <c r="F95" s="66"/>
      <c r="G95" s="66"/>
    </row>
    <row r="96" spans="1:7" ht="15">
      <c r="A96" s="66"/>
      <c r="B96" s="66"/>
      <c r="C96" s="66"/>
      <c r="D96" s="66"/>
      <c r="E96" s="66"/>
      <c r="F96" s="66"/>
      <c r="G96" s="66"/>
    </row>
    <row r="97" spans="1:7" ht="15">
      <c r="A97" s="66"/>
      <c r="B97" s="66"/>
      <c r="C97" s="66"/>
      <c r="D97" s="66"/>
      <c r="E97" s="66"/>
      <c r="F97" s="66"/>
      <c r="G97" s="66"/>
    </row>
    <row r="98" spans="1:7" ht="15">
      <c r="A98" s="66"/>
      <c r="B98" s="66"/>
      <c r="C98" s="66"/>
      <c r="D98" s="66"/>
      <c r="E98" s="66"/>
      <c r="F98" s="66"/>
      <c r="G98" s="66"/>
    </row>
    <row r="99" spans="1:7" ht="15">
      <c r="A99" s="66"/>
      <c r="B99" s="66"/>
      <c r="C99" s="66"/>
      <c r="D99" s="66"/>
      <c r="E99" s="66"/>
      <c r="F99" s="66"/>
      <c r="G99" s="66"/>
    </row>
    <row r="100" spans="1:7" ht="15">
      <c r="A100" s="66"/>
      <c r="B100" s="66"/>
      <c r="C100" s="66"/>
      <c r="D100" s="66"/>
      <c r="E100" s="66"/>
      <c r="F100" s="66"/>
      <c r="G100" s="66"/>
    </row>
    <row r="101" spans="1:7" ht="15">
      <c r="A101" s="66"/>
      <c r="B101" s="66"/>
      <c r="C101" s="66"/>
      <c r="D101" s="66"/>
      <c r="E101" s="66"/>
      <c r="F101" s="66"/>
      <c r="G101" s="66"/>
    </row>
    <row r="102" spans="1:7" ht="15">
      <c r="A102" s="66"/>
      <c r="B102" s="66"/>
      <c r="C102" s="66"/>
      <c r="D102" s="66"/>
      <c r="E102" s="66"/>
      <c r="F102" s="66"/>
      <c r="G102" s="66"/>
    </row>
    <row r="103" spans="1:7" ht="15">
      <c r="A103" s="66"/>
      <c r="B103" s="66"/>
      <c r="C103" s="66"/>
      <c r="D103" s="66"/>
      <c r="E103" s="66"/>
      <c r="F103" s="66"/>
      <c r="G103" s="66"/>
    </row>
    <row r="104" spans="1:7" ht="15">
      <c r="A104" s="66"/>
      <c r="B104" s="66"/>
      <c r="C104" s="66"/>
      <c r="D104" s="66"/>
      <c r="E104" s="66"/>
      <c r="F104" s="66"/>
      <c r="G104" s="66"/>
    </row>
    <row r="105" spans="1:7" ht="15">
      <c r="A105" s="66"/>
      <c r="B105" s="66"/>
      <c r="C105" s="66"/>
      <c r="D105" s="66"/>
      <c r="E105" s="66"/>
      <c r="F105" s="66"/>
      <c r="G105" s="66"/>
    </row>
    <row r="106" spans="1:7" ht="15">
      <c r="A106" s="66"/>
      <c r="B106" s="66"/>
      <c r="C106" s="66"/>
      <c r="D106" s="66"/>
      <c r="E106" s="66"/>
      <c r="F106" s="66"/>
      <c r="G106" s="66"/>
    </row>
    <row r="107" spans="1:7" ht="15">
      <c r="A107" s="66"/>
      <c r="B107" s="66"/>
      <c r="C107" s="66"/>
      <c r="D107" s="66"/>
      <c r="E107" s="66"/>
      <c r="F107" s="66"/>
      <c r="G107" s="66"/>
    </row>
    <row r="108" spans="1:7" ht="15">
      <c r="A108" s="66"/>
      <c r="B108" s="66"/>
      <c r="C108" s="66"/>
      <c r="D108" s="66"/>
      <c r="E108" s="66"/>
      <c r="F108" s="66"/>
      <c r="G108" s="66"/>
    </row>
    <row r="109" spans="1:7" ht="15">
      <c r="A109" s="66"/>
      <c r="B109" s="66"/>
      <c r="C109" s="66"/>
      <c r="D109" s="66"/>
      <c r="E109" s="66"/>
      <c r="F109" s="66"/>
      <c r="G109" s="66"/>
    </row>
    <row r="110" spans="1:7" ht="15">
      <c r="A110" s="66"/>
      <c r="B110" s="66"/>
      <c r="C110" s="66"/>
      <c r="D110" s="66"/>
      <c r="E110" s="66"/>
      <c r="F110" s="66"/>
      <c r="G110" s="66"/>
    </row>
    <row r="111" spans="1:7" ht="15">
      <c r="A111" s="66"/>
      <c r="B111" s="66"/>
      <c r="C111" s="66"/>
      <c r="D111" s="66"/>
      <c r="E111" s="66"/>
      <c r="F111" s="66"/>
      <c r="G111" s="66"/>
    </row>
    <row r="112" spans="1:7" ht="15">
      <c r="A112" s="66"/>
      <c r="B112" s="66"/>
      <c r="C112" s="66"/>
      <c r="D112" s="66"/>
      <c r="E112" s="66"/>
      <c r="F112" s="66"/>
      <c r="G112" s="66"/>
    </row>
    <row r="113" spans="1:7" ht="15">
      <c r="A113" s="66"/>
      <c r="B113" s="66"/>
      <c r="C113" s="66"/>
      <c r="D113" s="66"/>
      <c r="E113" s="66"/>
      <c r="F113" s="66"/>
      <c r="G113" s="66"/>
    </row>
    <row r="114" spans="1:7" ht="15">
      <c r="A114" s="66"/>
      <c r="B114" s="66"/>
      <c r="C114" s="66"/>
      <c r="D114" s="66"/>
      <c r="E114" s="66"/>
      <c r="F114" s="66"/>
      <c r="G114" s="66"/>
    </row>
    <row r="115" spans="1:7" ht="15">
      <c r="A115" s="66"/>
      <c r="B115" s="66"/>
      <c r="C115" s="66"/>
      <c r="D115" s="66"/>
      <c r="E115" s="66"/>
      <c r="F115" s="66"/>
      <c r="G115" s="66"/>
    </row>
    <row r="116" spans="1:7" ht="15">
      <c r="A116" s="66"/>
      <c r="B116" s="66"/>
      <c r="C116" s="66"/>
      <c r="D116" s="66"/>
      <c r="E116" s="66"/>
      <c r="F116" s="66"/>
      <c r="G116" s="66"/>
    </row>
    <row r="117" spans="1:7" ht="15">
      <c r="A117" s="66"/>
      <c r="B117" s="66"/>
      <c r="C117" s="66"/>
      <c r="D117" s="66"/>
      <c r="E117" s="66"/>
      <c r="F117" s="66"/>
      <c r="G117" s="66"/>
    </row>
    <row r="118" spans="1:7" ht="15">
      <c r="A118" s="66"/>
      <c r="B118" s="66"/>
      <c r="C118" s="66"/>
      <c r="D118" s="66"/>
      <c r="E118" s="66"/>
      <c r="F118" s="66"/>
      <c r="G118" s="66"/>
    </row>
    <row r="119" spans="1:7" ht="15">
      <c r="A119" s="66"/>
      <c r="B119" s="66"/>
      <c r="C119" s="66"/>
      <c r="D119" s="66"/>
      <c r="E119" s="66"/>
      <c r="F119" s="66"/>
      <c r="G119" s="66"/>
    </row>
    <row r="120" spans="1:7" ht="15">
      <c r="A120" s="66"/>
      <c r="B120" s="66"/>
      <c r="C120" s="66"/>
      <c r="D120" s="66"/>
      <c r="E120" s="66"/>
      <c r="F120" s="66"/>
      <c r="G120" s="66"/>
    </row>
    <row r="121" spans="1:7" ht="15">
      <c r="A121" s="66"/>
      <c r="B121" s="66"/>
      <c r="C121" s="66"/>
      <c r="D121" s="66"/>
      <c r="E121" s="66"/>
      <c r="F121" s="66"/>
      <c r="G121" s="66"/>
    </row>
    <row r="122" spans="1:7" ht="15">
      <c r="A122" s="66"/>
      <c r="B122" s="66"/>
      <c r="C122" s="66"/>
      <c r="D122" s="66"/>
      <c r="E122" s="66"/>
      <c r="F122" s="66"/>
      <c r="G122" s="66"/>
    </row>
    <row r="123" spans="1:7" ht="15">
      <c r="A123" s="66"/>
      <c r="B123" s="66"/>
      <c r="C123" s="66"/>
      <c r="D123" s="66"/>
      <c r="E123" s="66"/>
      <c r="F123" s="66"/>
      <c r="G123" s="66"/>
    </row>
    <row r="124" spans="1:7" ht="15">
      <c r="A124" s="66"/>
      <c r="B124" s="66"/>
      <c r="C124" s="66"/>
      <c r="D124" s="66"/>
      <c r="E124" s="66"/>
      <c r="F124" s="66"/>
      <c r="G124" s="66"/>
    </row>
    <row r="125" spans="1:7" ht="15">
      <c r="A125" s="66"/>
      <c r="B125" s="66"/>
      <c r="C125" s="66"/>
      <c r="D125" s="66"/>
      <c r="E125" s="66"/>
      <c r="F125" s="66"/>
      <c r="G125" s="66"/>
    </row>
    <row r="126" spans="1:7" ht="15">
      <c r="A126" s="66"/>
      <c r="B126" s="66"/>
      <c r="C126" s="66"/>
      <c r="D126" s="66"/>
      <c r="E126" s="66"/>
      <c r="F126" s="66"/>
      <c r="G126" s="66"/>
    </row>
    <row r="127" spans="1:7" ht="15">
      <c r="A127" s="66"/>
      <c r="B127" s="66"/>
      <c r="C127" s="66"/>
      <c r="D127" s="66"/>
      <c r="E127" s="66"/>
      <c r="F127" s="66"/>
      <c r="G127" s="66"/>
    </row>
    <row r="128" spans="1:7" ht="15">
      <c r="A128" s="66"/>
      <c r="B128" s="66"/>
      <c r="C128" s="66"/>
      <c r="D128" s="66"/>
      <c r="E128" s="66"/>
      <c r="F128" s="66"/>
      <c r="G128" s="66"/>
    </row>
    <row r="129" spans="1:7" ht="15">
      <c r="A129" s="66"/>
      <c r="B129" s="66"/>
      <c r="C129" s="66"/>
      <c r="D129" s="66"/>
      <c r="E129" s="66"/>
      <c r="F129" s="66"/>
      <c r="G129" s="66"/>
    </row>
    <row r="130" spans="1:7" ht="15">
      <c r="A130" s="66"/>
      <c r="B130" s="66"/>
      <c r="C130" s="66"/>
      <c r="D130" s="66"/>
      <c r="E130" s="66"/>
      <c r="F130" s="66"/>
      <c r="G130" s="66"/>
    </row>
    <row r="131" spans="1:7" ht="15">
      <c r="A131" s="66"/>
      <c r="B131" s="66"/>
      <c r="C131" s="66"/>
      <c r="D131" s="66"/>
      <c r="E131" s="66"/>
      <c r="F131" s="66"/>
      <c r="G131" s="66"/>
    </row>
    <row r="132" spans="1:7" ht="15">
      <c r="A132" s="66"/>
      <c r="B132" s="66"/>
      <c r="C132" s="66"/>
      <c r="D132" s="66"/>
      <c r="E132" s="66"/>
      <c r="F132" s="66"/>
      <c r="G132" s="66"/>
    </row>
    <row r="133" spans="1:7" ht="15">
      <c r="A133" s="66"/>
      <c r="B133" s="66"/>
      <c r="C133" s="66"/>
      <c r="D133" s="66"/>
      <c r="E133" s="66"/>
      <c r="F133" s="66"/>
      <c r="G133" s="66"/>
    </row>
    <row r="134" spans="1:7" ht="15">
      <c r="A134" s="66"/>
      <c r="B134" s="66"/>
      <c r="C134" s="66"/>
      <c r="D134" s="66"/>
      <c r="E134" s="66"/>
      <c r="F134" s="66"/>
      <c r="G134" s="66"/>
    </row>
    <row r="135" spans="1:7" ht="15">
      <c r="A135" s="66"/>
      <c r="B135" s="66"/>
      <c r="C135" s="66"/>
      <c r="D135" s="66"/>
      <c r="E135" s="66"/>
      <c r="F135" s="66"/>
      <c r="G135" s="66"/>
    </row>
    <row r="136" spans="1:7" ht="15">
      <c r="A136" s="66"/>
      <c r="B136" s="66"/>
      <c r="C136" s="66"/>
      <c r="D136" s="66"/>
      <c r="E136" s="66"/>
      <c r="F136" s="66"/>
      <c r="G136" s="66"/>
    </row>
    <row r="137" spans="1:7" ht="15">
      <c r="A137" s="66"/>
      <c r="B137" s="66"/>
      <c r="C137" s="66"/>
      <c r="D137" s="66"/>
      <c r="E137" s="66"/>
      <c r="F137" s="66"/>
      <c r="G137" s="66"/>
    </row>
    <row r="138" spans="1:7" ht="15">
      <c r="A138" s="66"/>
      <c r="B138" s="66"/>
      <c r="C138" s="66"/>
      <c r="D138" s="66"/>
      <c r="E138" s="66"/>
      <c r="F138" s="66"/>
      <c r="G138" s="66"/>
    </row>
    <row r="139" spans="1:7" ht="15">
      <c r="A139" s="66"/>
      <c r="B139" s="66"/>
      <c r="C139" s="66"/>
      <c r="D139" s="66"/>
      <c r="E139" s="66"/>
      <c r="F139" s="66"/>
      <c r="G139" s="66"/>
    </row>
    <row r="140" spans="1:7" ht="15">
      <c r="A140" s="66"/>
      <c r="B140" s="66"/>
      <c r="C140" s="66"/>
      <c r="D140" s="66"/>
      <c r="E140" s="66"/>
      <c r="F140" s="66"/>
      <c r="G140" s="66"/>
    </row>
    <row r="141" spans="1:7" ht="15">
      <c r="A141" s="66"/>
      <c r="B141" s="66"/>
      <c r="C141" s="66"/>
      <c r="D141" s="66"/>
      <c r="E141" s="66"/>
      <c r="F141" s="66"/>
      <c r="G141" s="66"/>
    </row>
    <row r="142" spans="1:7" ht="15">
      <c r="A142" s="66"/>
      <c r="B142" s="66"/>
      <c r="C142" s="66"/>
      <c r="D142" s="66"/>
      <c r="E142" s="66"/>
      <c r="F142" s="66"/>
      <c r="G142" s="66"/>
    </row>
    <row r="143" spans="1:7" ht="15">
      <c r="A143" s="66"/>
      <c r="B143" s="66"/>
      <c r="C143" s="66"/>
      <c r="D143" s="66"/>
      <c r="E143" s="66"/>
      <c r="F143" s="66"/>
      <c r="G143" s="66"/>
    </row>
    <row r="144" spans="1:7" ht="15">
      <c r="A144" s="66"/>
      <c r="B144" s="66"/>
      <c r="C144" s="66"/>
      <c r="D144" s="66"/>
      <c r="E144" s="66"/>
      <c r="F144" s="66"/>
      <c r="G144" s="66"/>
    </row>
    <row r="145" spans="1:7" ht="15">
      <c r="A145" s="66"/>
      <c r="B145" s="66"/>
      <c r="C145" s="66"/>
      <c r="D145" s="66"/>
      <c r="E145" s="66"/>
      <c r="F145" s="66"/>
      <c r="G145" s="66"/>
    </row>
    <row r="146" spans="1:7" ht="15">
      <c r="A146" s="66"/>
      <c r="B146" s="66"/>
      <c r="C146" s="66"/>
      <c r="D146" s="66"/>
      <c r="E146" s="66"/>
      <c r="F146" s="66"/>
      <c r="G146" s="66"/>
    </row>
    <row r="147" spans="1:7" ht="15">
      <c r="A147" s="66"/>
      <c r="B147" s="66"/>
      <c r="C147" s="66"/>
      <c r="D147" s="66"/>
      <c r="E147" s="66"/>
      <c r="F147" s="66"/>
      <c r="G147" s="66"/>
    </row>
    <row r="148" spans="1:7" ht="15">
      <c r="A148" s="66"/>
      <c r="B148" s="66"/>
      <c r="C148" s="66"/>
      <c r="D148" s="66"/>
      <c r="E148" s="66"/>
      <c r="F148" s="66"/>
      <c r="G148" s="66"/>
    </row>
    <row r="149" spans="1:7" ht="15">
      <c r="A149" s="66"/>
      <c r="B149" s="66"/>
      <c r="C149" s="66"/>
      <c r="D149" s="66"/>
      <c r="E149" s="66"/>
      <c r="F149" s="66"/>
      <c r="G149" s="66"/>
    </row>
    <row r="150" spans="1:7" ht="15">
      <c r="A150" s="66"/>
      <c r="B150" s="66"/>
      <c r="C150" s="66"/>
      <c r="D150" s="66"/>
      <c r="E150" s="66"/>
      <c r="F150" s="66"/>
      <c r="G150" s="66"/>
    </row>
    <row r="151" spans="1:7" ht="15">
      <c r="A151" s="66"/>
      <c r="B151" s="66"/>
      <c r="C151" s="66"/>
      <c r="D151" s="66"/>
      <c r="E151" s="66"/>
      <c r="F151" s="66"/>
      <c r="G151" s="66"/>
    </row>
    <row r="152" spans="1:7" ht="15">
      <c r="A152" s="66"/>
      <c r="B152" s="66"/>
      <c r="C152" s="66"/>
      <c r="D152" s="66"/>
      <c r="E152" s="66"/>
      <c r="F152" s="66"/>
      <c r="G152" s="66"/>
    </row>
    <row r="153" spans="1:7" ht="15">
      <c r="A153" s="66"/>
      <c r="B153" s="66"/>
      <c r="C153" s="66"/>
      <c r="D153" s="66"/>
      <c r="E153" s="66"/>
      <c r="F153" s="66"/>
      <c r="G153" s="66"/>
    </row>
    <row r="154" spans="1:7" ht="15">
      <c r="A154" s="66"/>
      <c r="B154" s="66"/>
      <c r="C154" s="66"/>
      <c r="D154" s="66"/>
      <c r="E154" s="66"/>
      <c r="F154" s="66"/>
      <c r="G154" s="66"/>
    </row>
    <row r="155" spans="1:7" ht="15">
      <c r="A155" s="66"/>
      <c r="B155" s="66"/>
      <c r="C155" s="66"/>
      <c r="D155" s="66"/>
      <c r="E155" s="66"/>
      <c r="F155" s="66"/>
      <c r="G155" s="66"/>
    </row>
    <row r="156" spans="1:7" ht="15">
      <c r="A156" s="66"/>
      <c r="B156" s="66"/>
      <c r="C156" s="66"/>
      <c r="D156" s="66"/>
      <c r="E156" s="66"/>
      <c r="F156" s="66"/>
      <c r="G156" s="66"/>
    </row>
    <row r="157" spans="1:7" ht="15">
      <c r="A157" s="66"/>
      <c r="B157" s="66"/>
      <c r="C157" s="66"/>
      <c r="D157" s="66"/>
      <c r="E157" s="66"/>
      <c r="F157" s="66"/>
      <c r="G157" s="66"/>
    </row>
    <row r="158" spans="1:7" ht="15">
      <c r="A158" s="66"/>
      <c r="B158" s="66"/>
      <c r="C158" s="66"/>
      <c r="D158" s="66"/>
      <c r="E158" s="66"/>
      <c r="F158" s="66"/>
      <c r="G158" s="66"/>
    </row>
    <row r="159" spans="1:7" ht="15">
      <c r="A159" s="66"/>
      <c r="B159" s="66"/>
      <c r="C159" s="66"/>
      <c r="D159" s="66"/>
      <c r="E159" s="66"/>
      <c r="F159" s="66"/>
      <c r="G159" s="66"/>
    </row>
    <row r="160" spans="1:7" ht="15">
      <c r="A160" s="66"/>
      <c r="B160" s="66"/>
      <c r="C160" s="66"/>
      <c r="D160" s="66"/>
      <c r="E160" s="66"/>
      <c r="F160" s="66"/>
      <c r="G160" s="66"/>
    </row>
    <row r="161" spans="1:7" ht="15">
      <c r="A161" s="66"/>
      <c r="B161" s="66"/>
      <c r="C161" s="66"/>
      <c r="D161" s="66"/>
      <c r="E161" s="66"/>
      <c r="F161" s="66"/>
      <c r="G161" s="66"/>
    </row>
    <row r="162" spans="1:7" ht="15">
      <c r="A162" s="66"/>
      <c r="B162" s="66"/>
      <c r="C162" s="66"/>
      <c r="D162" s="66"/>
      <c r="E162" s="66"/>
      <c r="F162" s="66"/>
      <c r="G162" s="66"/>
    </row>
    <row r="163" spans="1:7" ht="15">
      <c r="A163" s="66"/>
      <c r="B163" s="66"/>
      <c r="C163" s="66"/>
      <c r="D163" s="66"/>
      <c r="E163" s="66"/>
      <c r="F163" s="66"/>
      <c r="G163" s="66"/>
    </row>
    <row r="164" spans="1:7" ht="15">
      <c r="A164" s="66"/>
      <c r="B164" s="66"/>
      <c r="C164" s="66"/>
      <c r="D164" s="66"/>
      <c r="E164" s="66"/>
      <c r="F164" s="66"/>
      <c r="G164" s="66"/>
    </row>
    <row r="165" spans="1:7" ht="15">
      <c r="A165" s="66"/>
      <c r="B165" s="66"/>
      <c r="C165" s="66"/>
      <c r="D165" s="66"/>
      <c r="E165" s="66"/>
      <c r="F165" s="66"/>
      <c r="G165" s="66"/>
    </row>
    <row r="166" spans="1:7" ht="15">
      <c r="A166" s="66"/>
      <c r="B166" s="66"/>
      <c r="C166" s="66"/>
      <c r="D166" s="66"/>
      <c r="E166" s="66"/>
      <c r="F166" s="66"/>
      <c r="G166" s="66"/>
    </row>
    <row r="167" spans="1:7" ht="15">
      <c r="A167" s="66"/>
      <c r="B167" s="66"/>
      <c r="C167" s="66"/>
      <c r="D167" s="66"/>
      <c r="E167" s="66"/>
      <c r="F167" s="66"/>
      <c r="G167" s="66"/>
    </row>
    <row r="168" spans="1:7" ht="15">
      <c r="A168" s="66"/>
      <c r="B168" s="66"/>
      <c r="C168" s="66"/>
      <c r="D168" s="66"/>
      <c r="E168" s="66"/>
      <c r="F168" s="66"/>
      <c r="G168" s="66"/>
    </row>
    <row r="169" spans="1:7" ht="15">
      <c r="A169" s="66"/>
      <c r="B169" s="66"/>
      <c r="C169" s="66"/>
      <c r="D169" s="66"/>
      <c r="E169" s="66"/>
      <c r="F169" s="66"/>
      <c r="G169" s="66"/>
    </row>
    <row r="170" spans="1:7" ht="15">
      <c r="A170" s="66"/>
      <c r="B170" s="66"/>
      <c r="C170" s="66"/>
      <c r="D170" s="66"/>
      <c r="E170" s="66"/>
      <c r="F170" s="66"/>
      <c r="G170" s="66"/>
    </row>
    <row r="171" spans="1:7" ht="15">
      <c r="A171" s="66"/>
      <c r="B171" s="66"/>
      <c r="C171" s="66"/>
      <c r="D171" s="66"/>
      <c r="E171" s="66"/>
      <c r="F171" s="66"/>
      <c r="G171" s="66"/>
    </row>
    <row r="172" spans="1:7" ht="15">
      <c r="A172" s="66"/>
      <c r="B172" s="66"/>
      <c r="C172" s="66"/>
      <c r="D172" s="66"/>
      <c r="E172" s="66"/>
      <c r="F172" s="66"/>
      <c r="G172" s="66"/>
    </row>
    <row r="173" spans="1:7" ht="15">
      <c r="A173" s="66"/>
      <c r="B173" s="66"/>
      <c r="C173" s="66"/>
      <c r="D173" s="66"/>
      <c r="E173" s="66"/>
      <c r="F173" s="66"/>
      <c r="G173" s="66"/>
    </row>
    <row r="174" spans="1:7" ht="15">
      <c r="A174" s="66"/>
      <c r="B174" s="66"/>
      <c r="C174" s="66"/>
      <c r="D174" s="66"/>
      <c r="E174" s="66"/>
      <c r="F174" s="66"/>
      <c r="G174" s="66"/>
    </row>
    <row r="175" spans="1:7" ht="15">
      <c r="A175" s="66"/>
      <c r="B175" s="66"/>
      <c r="C175" s="66"/>
      <c r="D175" s="66"/>
      <c r="E175" s="66"/>
      <c r="F175" s="66"/>
      <c r="G175" s="66"/>
    </row>
    <row r="176" spans="1:7" ht="15">
      <c r="A176" s="66"/>
      <c r="B176" s="66"/>
      <c r="C176" s="66"/>
      <c r="D176" s="66"/>
      <c r="E176" s="66"/>
      <c r="F176" s="66"/>
      <c r="G176" s="66"/>
    </row>
    <row r="177" spans="1:7" ht="15">
      <c r="A177" s="66"/>
      <c r="B177" s="66"/>
      <c r="C177" s="66"/>
      <c r="D177" s="66"/>
      <c r="E177" s="66"/>
      <c r="F177" s="66"/>
      <c r="G177" s="66"/>
    </row>
    <row r="178" spans="1:7" ht="15">
      <c r="A178" s="66"/>
      <c r="B178" s="66"/>
      <c r="C178" s="66"/>
      <c r="D178" s="66"/>
      <c r="E178" s="66"/>
      <c r="F178" s="66"/>
      <c r="G178" s="66"/>
    </row>
    <row r="179" spans="1:7" ht="15">
      <c r="A179" s="66"/>
      <c r="B179" s="66"/>
      <c r="C179" s="66"/>
      <c r="D179" s="66"/>
      <c r="E179" s="66"/>
      <c r="F179" s="66"/>
      <c r="G179" s="66"/>
    </row>
    <row r="180" spans="1:7" ht="15">
      <c r="A180" s="66"/>
      <c r="B180" s="66"/>
      <c r="C180" s="66"/>
      <c r="D180" s="66"/>
      <c r="E180" s="66"/>
      <c r="F180" s="66"/>
      <c r="G180" s="66"/>
    </row>
    <row r="181" spans="1:7" ht="15">
      <c r="A181" s="66"/>
      <c r="B181" s="66"/>
      <c r="C181" s="66"/>
      <c r="D181" s="66"/>
      <c r="E181" s="66"/>
      <c r="F181" s="66"/>
      <c r="G181" s="66"/>
    </row>
    <row r="182" spans="1:7" ht="15">
      <c r="A182" s="66"/>
      <c r="B182" s="66"/>
      <c r="C182" s="66"/>
      <c r="D182" s="66"/>
      <c r="E182" s="66"/>
      <c r="F182" s="66"/>
      <c r="G182" s="66"/>
    </row>
    <row r="183" spans="1:7" ht="15">
      <c r="A183" s="66"/>
      <c r="B183" s="66"/>
      <c r="C183" s="66"/>
      <c r="D183" s="66"/>
      <c r="E183" s="66"/>
      <c r="F183" s="66"/>
      <c r="G183" s="66"/>
    </row>
    <row r="184" spans="1:7" ht="15">
      <c r="A184" s="66"/>
      <c r="B184" s="66"/>
      <c r="C184" s="66"/>
      <c r="D184" s="66"/>
      <c r="E184" s="66"/>
      <c r="F184" s="66"/>
      <c r="G184" s="66"/>
    </row>
    <row r="185" spans="1:7" ht="15">
      <c r="A185" s="66"/>
      <c r="B185" s="66"/>
      <c r="C185" s="66"/>
      <c r="D185" s="66"/>
      <c r="E185" s="66"/>
      <c r="F185" s="66"/>
      <c r="G185" s="66"/>
    </row>
    <row r="186" spans="1:7" ht="15">
      <c r="A186" s="66"/>
      <c r="B186" s="66"/>
      <c r="C186" s="66"/>
      <c r="D186" s="66"/>
      <c r="E186" s="66"/>
      <c r="F186" s="66"/>
      <c r="G186" s="66"/>
    </row>
    <row r="187" spans="1:7" ht="15">
      <c r="A187" s="66"/>
      <c r="B187" s="66"/>
      <c r="C187" s="66"/>
      <c r="D187" s="66"/>
      <c r="E187" s="66"/>
      <c r="F187" s="66"/>
      <c r="G187" s="66"/>
    </row>
    <row r="188" spans="1:7" ht="15">
      <c r="A188" s="66"/>
      <c r="B188" s="66"/>
      <c r="C188" s="66"/>
      <c r="D188" s="66"/>
      <c r="E188" s="66"/>
      <c r="F188" s="66"/>
      <c r="G188" s="66"/>
    </row>
    <row r="189" spans="1:7" ht="15">
      <c r="A189" s="66"/>
      <c r="B189" s="66"/>
      <c r="C189" s="66"/>
      <c r="D189" s="66"/>
      <c r="E189" s="66"/>
      <c r="F189" s="66"/>
      <c r="G189" s="66"/>
    </row>
    <row r="190" spans="1:7" ht="15">
      <c r="A190" s="66"/>
      <c r="B190" s="66"/>
      <c r="C190" s="66"/>
      <c r="D190" s="66"/>
      <c r="E190" s="66"/>
      <c r="F190" s="66"/>
      <c r="G190" s="66"/>
    </row>
    <row r="191" spans="1:7" ht="15">
      <c r="A191" s="66"/>
      <c r="B191" s="66"/>
      <c r="C191" s="66"/>
      <c r="D191" s="66"/>
      <c r="E191" s="66"/>
      <c r="F191" s="66"/>
      <c r="G191" s="66"/>
    </row>
    <row r="192" spans="1:7" ht="15">
      <c r="A192" s="66"/>
      <c r="B192" s="66"/>
      <c r="C192" s="66"/>
      <c r="D192" s="66"/>
      <c r="E192" s="66"/>
      <c r="F192" s="66"/>
      <c r="G192" s="66"/>
    </row>
    <row r="193" spans="1:7" ht="15">
      <c r="A193" s="66"/>
      <c r="B193" s="66"/>
      <c r="C193" s="66"/>
      <c r="D193" s="66"/>
      <c r="E193" s="66"/>
      <c r="F193" s="66"/>
      <c r="G193" s="66"/>
    </row>
    <row r="194" spans="1:7" ht="15">
      <c r="A194" s="66"/>
      <c r="B194" s="66"/>
      <c r="C194" s="66"/>
      <c r="D194" s="66"/>
      <c r="E194" s="66"/>
      <c r="F194" s="66"/>
      <c r="G194" s="66"/>
    </row>
    <row r="195" spans="1:7" ht="15">
      <c r="A195" s="66"/>
      <c r="B195" s="66"/>
      <c r="C195" s="66"/>
      <c r="D195" s="66"/>
      <c r="E195" s="66"/>
      <c r="F195" s="66"/>
      <c r="G195" s="66"/>
    </row>
    <row r="196" spans="1:7" ht="15">
      <c r="A196" s="66"/>
      <c r="B196" s="66"/>
      <c r="C196" s="66"/>
      <c r="D196" s="66"/>
      <c r="E196" s="66"/>
      <c r="F196" s="66"/>
      <c r="G196" s="66"/>
    </row>
    <row r="197" spans="1:7" ht="15">
      <c r="A197" s="66"/>
      <c r="B197" s="66"/>
      <c r="C197" s="66"/>
      <c r="D197" s="66"/>
      <c r="E197" s="66"/>
      <c r="F197" s="66"/>
      <c r="G197" s="66"/>
    </row>
    <row r="198" spans="1:7" ht="15">
      <c r="A198" s="66"/>
      <c r="B198" s="66"/>
      <c r="C198" s="66"/>
      <c r="D198" s="66"/>
      <c r="E198" s="66"/>
      <c r="F198" s="66"/>
      <c r="G198" s="66"/>
    </row>
    <row r="199" spans="1:7" ht="15">
      <c r="A199" s="66"/>
      <c r="B199" s="66"/>
      <c r="C199" s="66"/>
      <c r="D199" s="66"/>
      <c r="E199" s="66"/>
      <c r="F199" s="66"/>
      <c r="G199" s="66"/>
    </row>
    <row r="200" spans="1:7" ht="15">
      <c r="A200" s="66"/>
      <c r="B200" s="66"/>
      <c r="C200" s="66"/>
      <c r="D200" s="66"/>
      <c r="E200" s="66"/>
      <c r="F200" s="66"/>
      <c r="G200" s="66"/>
    </row>
    <row r="201" spans="1:7" ht="15">
      <c r="A201" s="66"/>
      <c r="B201" s="66"/>
      <c r="C201" s="66"/>
      <c r="D201" s="66"/>
      <c r="E201" s="66"/>
      <c r="F201" s="66"/>
      <c r="G201" s="66"/>
    </row>
    <row r="202" spans="1:7" ht="15">
      <c r="A202" s="66"/>
      <c r="B202" s="66"/>
      <c r="C202" s="66"/>
      <c r="D202" s="66"/>
      <c r="E202" s="66"/>
      <c r="F202" s="66"/>
      <c r="G202" s="66"/>
    </row>
    <row r="203" spans="1:7" ht="15">
      <c r="A203" s="66"/>
      <c r="B203" s="66"/>
      <c r="C203" s="66"/>
      <c r="D203" s="66"/>
      <c r="E203" s="66"/>
      <c r="F203" s="66"/>
      <c r="G203" s="66"/>
    </row>
    <row r="204" spans="1:7" ht="15">
      <c r="A204" s="66"/>
      <c r="B204" s="66"/>
      <c r="C204" s="66"/>
      <c r="D204" s="66"/>
      <c r="E204" s="66"/>
      <c r="F204" s="66"/>
      <c r="G204" s="66"/>
    </row>
    <row r="205" spans="1:7" ht="15">
      <c r="A205" s="66"/>
      <c r="B205" s="66"/>
      <c r="C205" s="66"/>
      <c r="D205" s="66"/>
      <c r="E205" s="66"/>
      <c r="F205" s="66"/>
      <c r="G205" s="66"/>
    </row>
    <row r="206" spans="1:7" ht="15">
      <c r="A206" s="66"/>
      <c r="B206" s="66"/>
      <c r="C206" s="66"/>
      <c r="D206" s="66"/>
      <c r="E206" s="66"/>
      <c r="F206" s="66"/>
      <c r="G206" s="66"/>
    </row>
    <row r="207" spans="1:7" ht="15">
      <c r="A207" s="66"/>
      <c r="B207" s="66"/>
      <c r="C207" s="66"/>
      <c r="D207" s="66"/>
      <c r="E207" s="66"/>
      <c r="F207" s="66"/>
      <c r="G207" s="66"/>
    </row>
    <row r="208" spans="1:7" ht="15">
      <c r="A208" s="66"/>
      <c r="B208" s="66"/>
      <c r="C208" s="66"/>
      <c r="D208" s="66"/>
      <c r="E208" s="66"/>
      <c r="F208" s="66"/>
      <c r="G208" s="66"/>
    </row>
    <row r="209" spans="1:7" ht="15">
      <c r="A209" s="66"/>
      <c r="B209" s="66"/>
      <c r="C209" s="66"/>
      <c r="D209" s="66"/>
      <c r="E209" s="66"/>
      <c r="F209" s="66"/>
      <c r="G209" s="66"/>
    </row>
    <row r="210" spans="1:7" ht="15">
      <c r="A210" s="66"/>
      <c r="B210" s="66"/>
      <c r="C210" s="66"/>
      <c r="D210" s="66"/>
      <c r="E210" s="66"/>
      <c r="F210" s="66"/>
      <c r="G210" s="66"/>
    </row>
    <row r="211" spans="1:7" ht="15">
      <c r="A211" s="66"/>
      <c r="B211" s="66"/>
      <c r="C211" s="66"/>
      <c r="D211" s="66"/>
      <c r="E211" s="66"/>
      <c r="F211" s="66"/>
      <c r="G211" s="66"/>
    </row>
    <row r="212" spans="1:7" ht="15">
      <c r="A212" s="66"/>
      <c r="B212" s="66"/>
      <c r="C212" s="66"/>
      <c r="D212" s="66"/>
      <c r="E212" s="66"/>
      <c r="F212" s="66"/>
      <c r="G212" s="66"/>
    </row>
    <row r="213" spans="1:7" ht="15">
      <c r="A213" s="66"/>
      <c r="B213" s="66"/>
      <c r="C213" s="66"/>
      <c r="D213" s="66"/>
      <c r="E213" s="66"/>
      <c r="F213" s="66"/>
      <c r="G213" s="66"/>
    </row>
    <row r="214" spans="1:7" ht="15">
      <c r="A214" s="66"/>
      <c r="B214" s="66"/>
      <c r="C214" s="66"/>
      <c r="D214" s="66"/>
      <c r="E214" s="66"/>
      <c r="F214" s="66"/>
      <c r="G214" s="66"/>
    </row>
    <row r="215" spans="1:7" ht="15">
      <c r="A215" s="66"/>
      <c r="B215" s="66"/>
      <c r="C215" s="66"/>
      <c r="D215" s="66"/>
      <c r="E215" s="66"/>
      <c r="F215" s="66"/>
      <c r="G215" s="66"/>
    </row>
    <row r="216" spans="1:7" ht="15">
      <c r="A216" s="66"/>
      <c r="B216" s="66"/>
      <c r="C216" s="66"/>
      <c r="D216" s="66"/>
      <c r="E216" s="66"/>
      <c r="F216" s="66"/>
      <c r="G216" s="66"/>
    </row>
    <row r="217" spans="1:7" ht="15">
      <c r="A217" s="66"/>
      <c r="B217" s="66"/>
      <c r="C217" s="66"/>
      <c r="D217" s="66"/>
      <c r="E217" s="66"/>
      <c r="F217" s="66"/>
      <c r="G217" s="66"/>
    </row>
    <row r="218" spans="1:7" ht="15">
      <c r="A218" s="66"/>
      <c r="B218" s="66"/>
      <c r="C218" s="66"/>
      <c r="D218" s="66"/>
      <c r="E218" s="66"/>
      <c r="F218" s="66"/>
      <c r="G218" s="66"/>
    </row>
    <row r="219" spans="1:7" ht="15">
      <c r="A219" s="66"/>
      <c r="B219" s="66"/>
      <c r="C219" s="66"/>
      <c r="D219" s="66"/>
      <c r="E219" s="66"/>
      <c r="F219" s="66"/>
      <c r="G219" s="66"/>
    </row>
    <row r="220" spans="1:7" ht="15">
      <c r="A220" s="66"/>
      <c r="B220" s="66"/>
      <c r="C220" s="66"/>
      <c r="D220" s="66"/>
      <c r="E220" s="66"/>
      <c r="F220" s="66"/>
      <c r="G220" s="66"/>
    </row>
    <row r="221" spans="1:7" ht="15">
      <c r="A221" s="66"/>
      <c r="B221" s="66"/>
      <c r="C221" s="66"/>
      <c r="D221" s="66"/>
      <c r="E221" s="66"/>
      <c r="F221" s="66"/>
      <c r="G221" s="66"/>
    </row>
    <row r="222" spans="1:7" ht="15">
      <c r="A222" s="66"/>
      <c r="B222" s="66"/>
      <c r="C222" s="66"/>
      <c r="D222" s="66"/>
      <c r="E222" s="66"/>
      <c r="F222" s="66"/>
      <c r="G222" s="66"/>
    </row>
    <row r="223" spans="1:7" ht="15">
      <c r="A223" s="66"/>
      <c r="B223" s="66"/>
      <c r="C223" s="66"/>
      <c r="D223" s="66"/>
      <c r="E223" s="66"/>
      <c r="F223" s="66"/>
      <c r="G223" s="66"/>
    </row>
    <row r="224" spans="1:7" ht="15">
      <c r="A224" s="66"/>
      <c r="B224" s="66"/>
      <c r="C224" s="66"/>
      <c r="D224" s="66"/>
      <c r="E224" s="66"/>
      <c r="F224" s="66"/>
      <c r="G224" s="66"/>
    </row>
    <row r="225" spans="1:7" ht="15">
      <c r="A225" s="66"/>
      <c r="B225" s="66"/>
      <c r="C225" s="66"/>
      <c r="D225" s="66"/>
      <c r="E225" s="66"/>
      <c r="F225" s="66"/>
      <c r="G225" s="66"/>
    </row>
    <row r="226" spans="1:7" ht="15">
      <c r="A226" s="66"/>
      <c r="B226" s="66"/>
      <c r="C226" s="66"/>
      <c r="D226" s="66"/>
      <c r="E226" s="66"/>
      <c r="F226" s="66"/>
      <c r="G226" s="66"/>
    </row>
    <row r="227" spans="1:7" ht="15">
      <c r="A227" s="66"/>
      <c r="B227" s="66"/>
      <c r="C227" s="66"/>
      <c r="D227" s="66"/>
      <c r="E227" s="66"/>
      <c r="F227" s="66"/>
      <c r="G227" s="66"/>
    </row>
  </sheetData>
  <sheetProtection/>
  <mergeCells count="16">
    <mergeCell ref="A25:F25"/>
    <mergeCell ref="A63:F63"/>
    <mergeCell ref="A27:F27"/>
    <mergeCell ref="A44:E44"/>
    <mergeCell ref="A45:E45"/>
    <mergeCell ref="A46:E46"/>
    <mergeCell ref="A61:F61"/>
    <mergeCell ref="A62:F62"/>
    <mergeCell ref="A26:F26"/>
    <mergeCell ref="A23:G23"/>
    <mergeCell ref="A8:F8"/>
    <mergeCell ref="A9:F9"/>
    <mergeCell ref="A1:F1"/>
    <mergeCell ref="H13:M13"/>
    <mergeCell ref="H14:M14"/>
    <mergeCell ref="H15:M15"/>
  </mergeCells>
  <printOptions/>
  <pageMargins left="0.7" right="0.7" top="0.75" bottom="0.75" header="0.3" footer="0.3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zoomScalePageLayoutView="0" workbookViewId="0" topLeftCell="A55">
      <selection activeCell="D67" sqref="D67"/>
    </sheetView>
  </sheetViews>
  <sheetFormatPr defaultColWidth="11.421875" defaultRowHeight="15"/>
  <cols>
    <col min="1" max="1" width="55.57421875" style="59" customWidth="1"/>
    <col min="2" max="2" width="38.421875" style="59" customWidth="1"/>
    <col min="3" max="3" width="16.28125" style="59" bestFit="1" customWidth="1"/>
    <col min="4" max="5" width="18.00390625" style="59" bestFit="1" customWidth="1"/>
    <col min="6" max="6" width="15.8515625" style="59" customWidth="1"/>
    <col min="7" max="8" width="15.28125" style="59" bestFit="1" customWidth="1"/>
    <col min="9" max="16384" width="11.421875" style="59" customWidth="1"/>
  </cols>
  <sheetData>
    <row r="1" spans="1:7" ht="15">
      <c r="A1" s="107" t="s">
        <v>30</v>
      </c>
      <c r="B1" s="107"/>
      <c r="C1" s="107"/>
      <c r="D1" s="107"/>
      <c r="E1" s="107"/>
      <c r="F1" s="107"/>
      <c r="G1" s="66"/>
    </row>
    <row r="2" spans="1:7" ht="30">
      <c r="A2" s="69" t="s">
        <v>58</v>
      </c>
      <c r="B2" s="51" t="s">
        <v>59</v>
      </c>
      <c r="C2" s="69"/>
      <c r="D2" s="51"/>
      <c r="E2" s="69"/>
      <c r="F2" s="51"/>
      <c r="G2" s="66"/>
    </row>
    <row r="3" spans="1:7" ht="15">
      <c r="A3" s="69" t="s">
        <v>60</v>
      </c>
      <c r="B3" s="51" t="s">
        <v>61</v>
      </c>
      <c r="C3" s="69"/>
      <c r="D3" s="51"/>
      <c r="E3" s="69"/>
      <c r="F3" s="51"/>
      <c r="G3" s="66"/>
    </row>
    <row r="4" spans="1:7" ht="15">
      <c r="A4" s="69" t="s">
        <v>62</v>
      </c>
      <c r="B4" s="51" t="s">
        <v>63</v>
      </c>
      <c r="C4" s="69"/>
      <c r="D4" s="51"/>
      <c r="E4" s="69"/>
      <c r="F4" s="51"/>
      <c r="G4" s="66"/>
    </row>
    <row r="5" spans="1:7" ht="15">
      <c r="A5" s="69" t="s">
        <v>64</v>
      </c>
      <c r="B5" s="51" t="s">
        <v>76</v>
      </c>
      <c r="C5" s="69"/>
      <c r="D5" s="51"/>
      <c r="E5" s="69"/>
      <c r="F5" s="51"/>
      <c r="G5" s="66"/>
    </row>
    <row r="6" spans="1:7" ht="15">
      <c r="A6" s="80"/>
      <c r="B6" s="80"/>
      <c r="C6" s="80"/>
      <c r="D6" s="80"/>
      <c r="E6" s="80"/>
      <c r="F6" s="80"/>
      <c r="G6" s="66"/>
    </row>
    <row r="7" spans="1:7" ht="15">
      <c r="A7" s="66"/>
      <c r="B7" s="60"/>
      <c r="C7" s="60"/>
      <c r="D7" s="60"/>
      <c r="E7" s="60"/>
      <c r="F7" s="60"/>
      <c r="G7" s="66"/>
    </row>
    <row r="8" spans="1:7" ht="15">
      <c r="A8" s="112" t="s">
        <v>0</v>
      </c>
      <c r="B8" s="112"/>
      <c r="C8" s="112"/>
      <c r="D8" s="112"/>
      <c r="E8" s="112"/>
      <c r="F8" s="112"/>
      <c r="G8" s="66"/>
    </row>
    <row r="9" spans="1:7" ht="15">
      <c r="A9" s="112" t="s">
        <v>1</v>
      </c>
      <c r="B9" s="112"/>
      <c r="C9" s="112"/>
      <c r="D9" s="112"/>
      <c r="E9" s="112"/>
      <c r="F9" s="112"/>
      <c r="G9" s="66"/>
    </row>
    <row r="10" spans="1:7" ht="15">
      <c r="A10" s="62"/>
      <c r="B10" s="62"/>
      <c r="C10" s="62"/>
      <c r="D10" s="63"/>
      <c r="E10" s="63"/>
      <c r="F10" s="63"/>
      <c r="G10" s="66"/>
    </row>
    <row r="11" spans="1:7" ht="15.75" thickBot="1">
      <c r="A11" s="49" t="s">
        <v>69</v>
      </c>
      <c r="B11" s="49" t="s">
        <v>2</v>
      </c>
      <c r="C11" s="49" t="s">
        <v>53</v>
      </c>
      <c r="D11" s="49" t="s">
        <v>54</v>
      </c>
      <c r="E11" s="49" t="s">
        <v>55</v>
      </c>
      <c r="F11" s="49" t="s">
        <v>87</v>
      </c>
      <c r="G11" s="66"/>
    </row>
    <row r="12" spans="1:7" ht="30" customHeight="1">
      <c r="A12" s="41"/>
      <c r="B12" s="41"/>
      <c r="C12" s="41"/>
      <c r="D12" s="41"/>
      <c r="E12" s="41"/>
      <c r="F12" s="41"/>
      <c r="G12" s="66"/>
    </row>
    <row r="13" spans="1:7" ht="15">
      <c r="A13" t="s">
        <v>81</v>
      </c>
      <c r="B13" s="41" t="s">
        <v>19</v>
      </c>
      <c r="C13" s="41">
        <f>4116-C15</f>
        <v>3255</v>
      </c>
      <c r="D13" s="41">
        <f>3034-D15</f>
        <v>2317</v>
      </c>
      <c r="E13" s="41">
        <f>3471-E15</f>
        <v>2521</v>
      </c>
      <c r="F13" s="41">
        <f aca="true" t="shared" si="0" ref="F13:F19">AVERAGE(C13:E13)</f>
        <v>2697.6666666666665</v>
      </c>
      <c r="G13" s="66"/>
    </row>
    <row r="14" spans="1:7" ht="15">
      <c r="A14" t="s">
        <v>82</v>
      </c>
      <c r="B14" s="41" t="s">
        <v>19</v>
      </c>
      <c r="C14" s="41">
        <v>1686</v>
      </c>
      <c r="D14" s="41">
        <v>1700</v>
      </c>
      <c r="E14" s="41">
        <v>1790</v>
      </c>
      <c r="F14" s="41">
        <f t="shared" si="0"/>
        <v>1725.3333333333333</v>
      </c>
      <c r="G14" s="66"/>
    </row>
    <row r="15" spans="1:7" ht="18.75" customHeight="1">
      <c r="A15" s="83" t="s">
        <v>83</v>
      </c>
      <c r="B15" s="41" t="s">
        <v>19</v>
      </c>
      <c r="C15" s="41">
        <v>861</v>
      </c>
      <c r="D15" s="41">
        <v>717</v>
      </c>
      <c r="E15" s="41">
        <v>950</v>
      </c>
      <c r="F15" s="41">
        <f t="shared" si="0"/>
        <v>842.6666666666666</v>
      </c>
      <c r="G15" s="66"/>
    </row>
    <row r="16" spans="1:7" ht="15">
      <c r="A16" t="s">
        <v>84</v>
      </c>
      <c r="B16" s="41" t="s">
        <v>19</v>
      </c>
      <c r="C16" s="41">
        <v>3760</v>
      </c>
      <c r="D16" s="41">
        <v>3760</v>
      </c>
      <c r="E16" s="41">
        <v>3760</v>
      </c>
      <c r="F16" s="41">
        <f t="shared" si="0"/>
        <v>3760</v>
      </c>
      <c r="G16" s="66"/>
    </row>
    <row r="17" spans="1:7" ht="15">
      <c r="A17" t="s">
        <v>85</v>
      </c>
      <c r="B17" s="50" t="s">
        <v>19</v>
      </c>
      <c r="C17" s="41">
        <v>915</v>
      </c>
      <c r="D17" s="41">
        <v>915</v>
      </c>
      <c r="E17" s="41">
        <v>915</v>
      </c>
      <c r="F17" s="41">
        <f t="shared" si="0"/>
        <v>915</v>
      </c>
      <c r="G17" s="66"/>
    </row>
    <row r="18" spans="1:7" ht="15">
      <c r="A18" t="s">
        <v>89</v>
      </c>
      <c r="B18" s="50" t="s">
        <v>19</v>
      </c>
      <c r="C18" s="41">
        <v>0</v>
      </c>
      <c r="D18" s="41">
        <v>0</v>
      </c>
      <c r="E18" s="41">
        <v>0</v>
      </c>
      <c r="F18" s="41">
        <f t="shared" si="0"/>
        <v>0</v>
      </c>
      <c r="G18" s="66"/>
    </row>
    <row r="19" spans="1:7" ht="15">
      <c r="A19" t="s">
        <v>90</v>
      </c>
      <c r="B19" s="50" t="s">
        <v>19</v>
      </c>
      <c r="C19" s="41">
        <v>0</v>
      </c>
      <c r="D19" s="41">
        <v>0</v>
      </c>
      <c r="E19" s="41">
        <v>0</v>
      </c>
      <c r="F19" s="41">
        <f t="shared" si="0"/>
        <v>0</v>
      </c>
      <c r="G19" s="66"/>
    </row>
    <row r="20" spans="1:7" ht="15">
      <c r="A20"/>
      <c r="B20" s="10"/>
      <c r="C20" s="41"/>
      <c r="D20" s="41"/>
      <c r="E20" s="41"/>
      <c r="F20" s="41"/>
      <c r="G20" s="66"/>
    </row>
    <row r="21" spans="1:7" ht="15.75" thickBot="1">
      <c r="A21" s="42" t="s">
        <v>3</v>
      </c>
      <c r="B21" s="42"/>
      <c r="C21" s="42">
        <f>SUM(C13:C19)</f>
        <v>10477</v>
      </c>
      <c r="D21" s="42">
        <f>SUM(D13:D19)</f>
        <v>9409</v>
      </c>
      <c r="E21" s="42">
        <f>SUM(E13:E19)</f>
        <v>9936</v>
      </c>
      <c r="F21" s="42">
        <f>SUM(F13:F19)</f>
        <v>9940.666666666668</v>
      </c>
      <c r="G21" s="66"/>
    </row>
    <row r="22" spans="1:7" ht="15.75" thickTop="1">
      <c r="A22" s="27" t="s">
        <v>86</v>
      </c>
      <c r="B22" s="62"/>
      <c r="C22" s="62"/>
      <c r="D22" s="63"/>
      <c r="E22" s="63"/>
      <c r="F22" s="63"/>
      <c r="G22" s="66"/>
    </row>
    <row r="23" spans="1:7" ht="15">
      <c r="A23" s="109" t="s">
        <v>94</v>
      </c>
      <c r="B23" s="109"/>
      <c r="C23" s="109"/>
      <c r="D23" s="109"/>
      <c r="E23" s="109"/>
      <c r="F23" s="109"/>
      <c r="G23" s="109"/>
    </row>
    <row r="24" spans="1:7" ht="15">
      <c r="A24" s="65"/>
      <c r="B24" s="65"/>
      <c r="C24" s="65"/>
      <c r="D24" s="65"/>
      <c r="E24" s="65"/>
      <c r="F24" s="65"/>
      <c r="G24" s="66"/>
    </row>
    <row r="25" spans="1:7" ht="15">
      <c r="A25" s="112" t="s">
        <v>4</v>
      </c>
      <c r="B25" s="112"/>
      <c r="C25" s="112"/>
      <c r="D25" s="112"/>
      <c r="E25" s="112"/>
      <c r="F25" s="112"/>
      <c r="G25" s="66"/>
    </row>
    <row r="26" spans="1:7" ht="15">
      <c r="A26" s="112" t="s">
        <v>39</v>
      </c>
      <c r="B26" s="112"/>
      <c r="C26" s="112"/>
      <c r="D26" s="112"/>
      <c r="E26" s="112"/>
      <c r="F26" s="112"/>
      <c r="G26" s="66"/>
    </row>
    <row r="27" spans="1:7" ht="15">
      <c r="A27" s="112" t="s">
        <v>5</v>
      </c>
      <c r="B27" s="112"/>
      <c r="C27" s="112"/>
      <c r="D27" s="112"/>
      <c r="E27" s="112"/>
      <c r="F27" s="112"/>
      <c r="G27" s="66"/>
    </row>
    <row r="28" spans="1:6" s="66" customFormat="1" ht="15">
      <c r="A28" s="60"/>
      <c r="B28" s="60"/>
      <c r="C28" s="60"/>
      <c r="D28" s="60"/>
      <c r="E28" s="60"/>
      <c r="F28" s="60"/>
    </row>
    <row r="29" spans="1:7" ht="15.75" thickBot="1">
      <c r="A29" s="49" t="s">
        <v>69</v>
      </c>
      <c r="B29" s="49" t="s">
        <v>53</v>
      </c>
      <c r="C29" s="49" t="s">
        <v>54</v>
      </c>
      <c r="D29" s="49" t="s">
        <v>55</v>
      </c>
      <c r="E29" s="49" t="s">
        <v>56</v>
      </c>
      <c r="F29" s="66"/>
      <c r="G29" s="66"/>
    </row>
    <row r="30" spans="1:7" ht="15">
      <c r="A30" s="41"/>
      <c r="B30" s="41"/>
      <c r="C30" s="41"/>
      <c r="D30" s="41"/>
      <c r="E30" s="41"/>
      <c r="F30" s="66"/>
      <c r="G30" s="66"/>
    </row>
    <row r="31" spans="1:7" ht="15">
      <c r="A31" t="s">
        <v>81</v>
      </c>
      <c r="B31" s="41">
        <f>216521220-B33</f>
        <v>153996463</v>
      </c>
      <c r="C31" s="41">
        <f>172598958-C33</f>
        <v>122155457</v>
      </c>
      <c r="D31" s="41">
        <v>86637800</v>
      </c>
      <c r="E31" s="41">
        <f>+SUM(B31:D31)</f>
        <v>362789720</v>
      </c>
      <c r="F31" s="66"/>
      <c r="G31" s="66"/>
    </row>
    <row r="32" spans="1:7" ht="15">
      <c r="A32" t="s">
        <v>82</v>
      </c>
      <c r="B32" s="41">
        <v>0</v>
      </c>
      <c r="C32" s="41">
        <v>0</v>
      </c>
      <c r="D32" s="41">
        <v>0</v>
      </c>
      <c r="E32" s="41">
        <f aca="true" t="shared" si="1" ref="E32:E39">+SUM(B32:D32)</f>
        <v>0</v>
      </c>
      <c r="F32" s="66"/>
      <c r="G32" s="66"/>
    </row>
    <row r="33" spans="1:7" ht="15.75" customHeight="1">
      <c r="A33" s="83" t="s">
        <v>83</v>
      </c>
      <c r="B33" s="41">
        <v>62524757</v>
      </c>
      <c r="C33" s="41">
        <v>50443501</v>
      </c>
      <c r="D33" s="41">
        <v>101944259</v>
      </c>
      <c r="E33" s="41">
        <f t="shared" si="1"/>
        <v>214912517</v>
      </c>
      <c r="F33" s="66"/>
      <c r="G33" s="66"/>
    </row>
    <row r="34" spans="1:7" ht="15">
      <c r="A34" t="s">
        <v>84</v>
      </c>
      <c r="B34" s="41">
        <v>17101902.7</v>
      </c>
      <c r="C34" s="41">
        <v>21968805.15</v>
      </c>
      <c r="D34" s="41">
        <v>45830589.55</v>
      </c>
      <c r="E34" s="41">
        <f t="shared" si="1"/>
        <v>84901297.39999999</v>
      </c>
      <c r="F34" s="66"/>
      <c r="G34" s="66"/>
    </row>
    <row r="35" spans="1:7" ht="15">
      <c r="A35" t="s">
        <v>85</v>
      </c>
      <c r="B35" s="41">
        <v>12268633.45</v>
      </c>
      <c r="C35" s="41">
        <v>27798802.7</v>
      </c>
      <c r="D35" s="41">
        <v>105559847.3</v>
      </c>
      <c r="E35" s="41">
        <f t="shared" si="1"/>
        <v>145627283.45</v>
      </c>
      <c r="F35" s="66"/>
      <c r="G35" s="66"/>
    </row>
    <row r="36" spans="1:7" ht="15">
      <c r="A36" t="s">
        <v>89</v>
      </c>
      <c r="B36" s="41">
        <f>9443822.76-1575540</f>
        <v>7868282.76</v>
      </c>
      <c r="C36" s="41">
        <f>174705887.95-140267056</f>
        <v>34438831.94999999</v>
      </c>
      <c r="D36" s="41">
        <f>400000000+90488567.58</f>
        <v>490488567.58</v>
      </c>
      <c r="E36" s="41">
        <f t="shared" si="1"/>
        <v>532795682.28999996</v>
      </c>
      <c r="F36" s="66"/>
      <c r="G36" s="66"/>
    </row>
    <row r="37" spans="1:7" ht="15">
      <c r="A37" t="s">
        <v>90</v>
      </c>
      <c r="B37" s="41">
        <v>1575540</v>
      </c>
      <c r="C37" s="41">
        <v>140267055.95</v>
      </c>
      <c r="D37" s="41">
        <v>0</v>
      </c>
      <c r="E37" s="41">
        <f t="shared" si="1"/>
        <v>141842595.95</v>
      </c>
      <c r="F37" s="66"/>
      <c r="G37" s="66"/>
    </row>
    <row r="38" spans="1:7" ht="15">
      <c r="A38" t="s">
        <v>80</v>
      </c>
      <c r="B38" s="41">
        <v>927625400.6</v>
      </c>
      <c r="C38" s="41">
        <v>827763492.51</v>
      </c>
      <c r="D38" s="41">
        <v>1402662570.86</v>
      </c>
      <c r="E38" s="41">
        <f t="shared" si="1"/>
        <v>3158051463.9700003</v>
      </c>
      <c r="F38" s="66"/>
      <c r="G38" s="66"/>
    </row>
    <row r="39" spans="1:7" ht="15">
      <c r="A39" s="58"/>
      <c r="B39" s="41"/>
      <c r="C39" s="41"/>
      <c r="D39" s="41"/>
      <c r="E39" s="41">
        <f t="shared" si="1"/>
        <v>0</v>
      </c>
      <c r="F39" s="66"/>
      <c r="G39" s="66"/>
    </row>
    <row r="40" spans="1:7" ht="15.75" thickBot="1">
      <c r="A40" s="42" t="s">
        <v>3</v>
      </c>
      <c r="B40" s="42">
        <f>SUM(B31:B39)</f>
        <v>1182960979.51</v>
      </c>
      <c r="C40" s="42">
        <f>SUM(C31:C39)</f>
        <v>1224835946.26</v>
      </c>
      <c r="D40" s="42">
        <f>SUM(D31:D39)</f>
        <v>2233123634.29</v>
      </c>
      <c r="E40" s="42">
        <f>SUM(E31:E39)</f>
        <v>4640920560.06</v>
      </c>
      <c r="F40" s="66"/>
      <c r="G40" s="66"/>
    </row>
    <row r="41" spans="1:7" ht="15.75" thickTop="1">
      <c r="A41" s="62" t="s">
        <v>57</v>
      </c>
      <c r="B41" s="41"/>
      <c r="C41" s="41"/>
      <c r="D41" s="41"/>
      <c r="E41" s="41"/>
      <c r="F41" s="66"/>
      <c r="G41" s="66"/>
    </row>
    <row r="42" spans="1:7" ht="15">
      <c r="A42" s="75"/>
      <c r="B42" s="75"/>
      <c r="C42" s="75"/>
      <c r="D42" s="75"/>
      <c r="E42" s="75"/>
      <c r="F42" s="66"/>
      <c r="G42" s="66"/>
    </row>
    <row r="43" spans="1:7" ht="15">
      <c r="A43" s="63"/>
      <c r="B43" s="63"/>
      <c r="C43" s="63"/>
      <c r="D43" s="63"/>
      <c r="E43" s="63"/>
      <c r="F43" s="63"/>
      <c r="G43" s="66"/>
    </row>
    <row r="44" spans="1:7" ht="15">
      <c r="A44" s="112" t="s">
        <v>6</v>
      </c>
      <c r="B44" s="112"/>
      <c r="C44" s="112"/>
      <c r="D44" s="112"/>
      <c r="E44" s="112"/>
      <c r="F44" s="112"/>
      <c r="G44" s="66"/>
    </row>
    <row r="45" spans="1:9" ht="15">
      <c r="A45" s="112" t="s">
        <v>40</v>
      </c>
      <c r="B45" s="112"/>
      <c r="C45" s="112"/>
      <c r="D45" s="112"/>
      <c r="E45" s="112"/>
      <c r="F45" s="112"/>
      <c r="G45" s="66"/>
      <c r="H45" s="90"/>
      <c r="I45" s="90"/>
    </row>
    <row r="46" spans="1:9" ht="15">
      <c r="A46" s="112" t="s">
        <v>5</v>
      </c>
      <c r="B46" s="112"/>
      <c r="C46" s="112"/>
      <c r="D46" s="112"/>
      <c r="E46" s="112"/>
      <c r="F46" s="112"/>
      <c r="G46" s="66"/>
      <c r="H46" s="90"/>
      <c r="I46" s="90"/>
    </row>
    <row r="47" spans="1:7" ht="15">
      <c r="A47" s="60"/>
      <c r="B47" s="60"/>
      <c r="C47" s="60"/>
      <c r="D47" s="60"/>
      <c r="E47" s="60"/>
      <c r="F47" s="60"/>
      <c r="G47" s="66"/>
    </row>
    <row r="48" spans="1:7" ht="15.75" thickBot="1">
      <c r="A48" s="54" t="s">
        <v>7</v>
      </c>
      <c r="B48" s="49" t="s">
        <v>53</v>
      </c>
      <c r="C48" s="49" t="s">
        <v>54</v>
      </c>
      <c r="D48" s="49" t="s">
        <v>55</v>
      </c>
      <c r="E48" s="49" t="s">
        <v>56</v>
      </c>
      <c r="F48" s="66"/>
      <c r="G48" s="66"/>
    </row>
    <row r="49" spans="1:7" ht="15">
      <c r="A49" s="89"/>
      <c r="B49" s="81"/>
      <c r="C49" s="81"/>
      <c r="D49" s="81"/>
      <c r="E49" s="81"/>
      <c r="F49" s="66"/>
      <c r="G49" s="66"/>
    </row>
    <row r="50" spans="1:7" ht="15">
      <c r="A50" s="45" t="s">
        <v>8</v>
      </c>
      <c r="B50" s="43">
        <v>927625400.6</v>
      </c>
      <c r="C50" s="43">
        <v>827763492.51</v>
      </c>
      <c r="D50" s="43">
        <f>1441301422.86-38638852</f>
        <v>1402662570.86</v>
      </c>
      <c r="E50" s="43">
        <f>SUM(B50:D50)</f>
        <v>3158051463.9700003</v>
      </c>
      <c r="F50" s="66"/>
      <c r="G50" s="66"/>
    </row>
    <row r="51" spans="1:7" ht="15">
      <c r="A51" s="45" t="s">
        <v>9</v>
      </c>
      <c r="B51" s="43">
        <f>24920032.7</f>
        <v>24920032.7</v>
      </c>
      <c r="C51" s="43">
        <v>40123334.35</v>
      </c>
      <c r="D51" s="43">
        <f>130181552.25</f>
        <v>130181552.25</v>
      </c>
      <c r="E51" s="43">
        <f>SUM(B51:D51)</f>
        <v>195224919.3</v>
      </c>
      <c r="F51" s="66"/>
      <c r="G51" s="66"/>
    </row>
    <row r="52" spans="1:7" ht="15">
      <c r="A52" s="45" t="s">
        <v>34</v>
      </c>
      <c r="B52" s="43">
        <v>4450503.45</v>
      </c>
      <c r="C52" s="43">
        <v>9644273.5</v>
      </c>
      <c r="D52" s="43">
        <v>21208884.6</v>
      </c>
      <c r="E52" s="43">
        <f>SUM(B52:D52)</f>
        <v>35303661.55</v>
      </c>
      <c r="F52" s="66"/>
      <c r="G52" s="66"/>
    </row>
    <row r="53" spans="1:7" ht="15">
      <c r="A53" s="45" t="s">
        <v>10</v>
      </c>
      <c r="B53" s="43">
        <f>62524757+153996463</f>
        <v>216521220</v>
      </c>
      <c r="C53" s="43">
        <f>50443501+122155457</f>
        <v>172598958</v>
      </c>
      <c r="D53" s="43">
        <f>101944259+86637800+400000000</f>
        <v>588582059</v>
      </c>
      <c r="E53" s="43">
        <f>SUM(B53:D53)</f>
        <v>977702237</v>
      </c>
      <c r="F53" s="66"/>
      <c r="G53" s="66"/>
    </row>
    <row r="54" spans="1:7" ht="15">
      <c r="A54" s="45" t="s">
        <v>68</v>
      </c>
      <c r="B54" s="43">
        <f>7868282.76+1575540</f>
        <v>9443822.76</v>
      </c>
      <c r="C54" s="43">
        <f>140267055.95+34438832</f>
        <v>174705887.95</v>
      </c>
      <c r="D54" s="43">
        <f>10643259.76+11367801.34+68477506.48</f>
        <v>90488567.58000001</v>
      </c>
      <c r="E54" s="43">
        <f>SUM(B54:D54)</f>
        <v>274638278.28999996</v>
      </c>
      <c r="F54" s="66"/>
      <c r="G54" s="66"/>
    </row>
    <row r="55" spans="1:7" ht="15">
      <c r="A55" s="45" t="s">
        <v>88</v>
      </c>
      <c r="B55" s="43"/>
      <c r="C55" s="43"/>
      <c r="D55" s="43"/>
      <c r="E55" s="43"/>
      <c r="F55" s="66"/>
      <c r="G55" s="66"/>
    </row>
    <row r="56" spans="1:7" ht="15">
      <c r="A56" s="45"/>
      <c r="B56" s="43"/>
      <c r="C56" s="43"/>
      <c r="D56" s="43"/>
      <c r="E56" s="43"/>
      <c r="F56" s="66"/>
      <c r="G56" s="66"/>
    </row>
    <row r="57" spans="1:7" ht="15.75" thickBot="1">
      <c r="A57" s="46" t="s">
        <v>3</v>
      </c>
      <c r="B57" s="78">
        <f>SUM(B50:B55)</f>
        <v>1182960979.51</v>
      </c>
      <c r="C57" s="78">
        <f>SUM(C50:C55)</f>
        <v>1224835946.31</v>
      </c>
      <c r="D57" s="78">
        <f>SUM(D50:D55)</f>
        <v>2233123634.29</v>
      </c>
      <c r="E57" s="78">
        <f>SUM(E50:E55)</f>
        <v>4640920560.110001</v>
      </c>
      <c r="F57" s="66"/>
      <c r="G57" s="66"/>
    </row>
    <row r="58" spans="1:7" ht="15.75" thickTop="1">
      <c r="A58" s="62" t="s">
        <v>57</v>
      </c>
      <c r="B58" s="72"/>
      <c r="C58" s="72"/>
      <c r="D58" s="72"/>
      <c r="E58" s="72"/>
      <c r="F58" s="66"/>
      <c r="G58" s="66"/>
    </row>
    <row r="59" spans="1:7" ht="15">
      <c r="A59" s="73"/>
      <c r="B59" s="72"/>
      <c r="C59" s="72"/>
      <c r="D59" s="72"/>
      <c r="E59" s="72"/>
      <c r="F59" s="66"/>
      <c r="G59" s="66"/>
    </row>
    <row r="60" spans="1:7" ht="15">
      <c r="A60" s="63"/>
      <c r="B60" s="63"/>
      <c r="C60" s="63"/>
      <c r="D60" s="63"/>
      <c r="E60" s="63"/>
      <c r="F60" s="63"/>
      <c r="G60" s="66"/>
    </row>
    <row r="61" spans="1:7" ht="15">
      <c r="A61" s="112" t="s">
        <v>11</v>
      </c>
      <c r="B61" s="112"/>
      <c r="C61" s="112"/>
      <c r="D61" s="112"/>
      <c r="E61" s="112"/>
      <c r="F61" s="112"/>
      <c r="G61" s="66"/>
    </row>
    <row r="62" spans="1:8" ht="15">
      <c r="A62" s="112" t="s">
        <v>12</v>
      </c>
      <c r="B62" s="112"/>
      <c r="C62" s="112"/>
      <c r="D62" s="112"/>
      <c r="E62" s="112"/>
      <c r="F62" s="112"/>
      <c r="G62" s="66"/>
      <c r="H62" s="66"/>
    </row>
    <row r="63" spans="1:8" ht="15">
      <c r="A63" s="112" t="s">
        <v>5</v>
      </c>
      <c r="B63" s="112"/>
      <c r="C63" s="112"/>
      <c r="D63" s="112"/>
      <c r="E63" s="112"/>
      <c r="F63" s="112"/>
      <c r="G63" s="66"/>
      <c r="H63" s="66"/>
    </row>
    <row r="64" spans="1:8" ht="15">
      <c r="A64" s="62"/>
      <c r="B64" s="62"/>
      <c r="C64" s="62"/>
      <c r="D64" s="62"/>
      <c r="E64" s="62"/>
      <c r="F64" s="62"/>
      <c r="G64" s="66"/>
      <c r="H64" s="66"/>
    </row>
    <row r="65" spans="1:8" ht="15.75" thickBot="1">
      <c r="A65" s="49" t="s">
        <v>13</v>
      </c>
      <c r="B65" s="49" t="s">
        <v>53</v>
      </c>
      <c r="C65" s="49" t="s">
        <v>54</v>
      </c>
      <c r="D65" s="49" t="s">
        <v>55</v>
      </c>
      <c r="E65" s="49" t="s">
        <v>56</v>
      </c>
      <c r="F65" s="66"/>
      <c r="G65" s="66"/>
      <c r="H65" s="66"/>
    </row>
    <row r="66" spans="1:8" ht="15">
      <c r="A66" s="45" t="s">
        <v>14</v>
      </c>
      <c r="B66" s="45">
        <f>3T!E70</f>
        <v>2677985729.870001</v>
      </c>
      <c r="C66" s="45">
        <f>B70</f>
        <v>2903571728.2300005</v>
      </c>
      <c r="D66" s="45">
        <f>C70</f>
        <v>3104665107.070001</v>
      </c>
      <c r="E66" s="45">
        <f>B66</f>
        <v>2677985729.870001</v>
      </c>
      <c r="F66" s="66"/>
      <c r="G66" s="66"/>
      <c r="H66" s="66"/>
    </row>
    <row r="67" spans="1:8" ht="15">
      <c r="A67" s="45" t="s">
        <v>15</v>
      </c>
      <c r="B67" s="45">
        <v>1408546977.87</v>
      </c>
      <c r="C67" s="45">
        <v>1425929325.15</v>
      </c>
      <c r="D67" s="45">
        <v>2078947963.2099998</v>
      </c>
      <c r="E67" s="45">
        <f>SUM(B67:D67)</f>
        <v>4913424266.23</v>
      </c>
      <c r="F67" s="103"/>
      <c r="G67" s="77"/>
      <c r="H67" s="77"/>
    </row>
    <row r="68" spans="1:7" ht="15">
      <c r="A68" s="45" t="s">
        <v>16</v>
      </c>
      <c r="B68" s="45">
        <f>B66+B67</f>
        <v>4086532707.7400007</v>
      </c>
      <c r="C68" s="45">
        <f>C66+C67</f>
        <v>4329501053.380001</v>
      </c>
      <c r="D68" s="45">
        <f>D66+D67</f>
        <v>5183613070.280001</v>
      </c>
      <c r="E68" s="45">
        <f>+E67+E66</f>
        <v>7591409996.1</v>
      </c>
      <c r="F68" s="66"/>
      <c r="G68" s="66"/>
    </row>
    <row r="69" spans="1:7" ht="15">
      <c r="A69" s="45" t="s">
        <v>17</v>
      </c>
      <c r="B69" s="45">
        <f>+B57</f>
        <v>1182960979.51</v>
      </c>
      <c r="C69" s="45">
        <f>+C57</f>
        <v>1224835946.31</v>
      </c>
      <c r="D69" s="45">
        <f>+D57</f>
        <v>2233123634.29</v>
      </c>
      <c r="E69" s="45">
        <f>SUM(B69:D69)</f>
        <v>4640920560.11</v>
      </c>
      <c r="F69" s="66"/>
      <c r="G69" s="66"/>
    </row>
    <row r="70" spans="1:7" ht="15">
      <c r="A70" s="45" t="s">
        <v>41</v>
      </c>
      <c r="B70" s="45">
        <f>B68-B69</f>
        <v>2903571728.2300005</v>
      </c>
      <c r="C70" s="45">
        <f>C68-C69</f>
        <v>3104665107.070001</v>
      </c>
      <c r="D70" s="45">
        <f>D68-D69</f>
        <v>2950489435.9900007</v>
      </c>
      <c r="E70" s="45">
        <f>E68-E69</f>
        <v>2950489435.9900007</v>
      </c>
      <c r="F70" s="98"/>
      <c r="G70" s="66"/>
    </row>
    <row r="71" spans="1:7" ht="15.75" thickBot="1">
      <c r="A71" s="74"/>
      <c r="B71" s="74"/>
      <c r="C71" s="74"/>
      <c r="D71" s="74"/>
      <c r="E71" s="74"/>
      <c r="F71" s="63"/>
      <c r="G71" s="66"/>
    </row>
    <row r="72" spans="1:7" ht="15.75" thickTop="1">
      <c r="A72" s="62" t="s">
        <v>57</v>
      </c>
      <c r="B72" s="68"/>
      <c r="C72" s="68"/>
      <c r="D72" s="68"/>
      <c r="E72" s="68"/>
      <c r="F72" s="68"/>
      <c r="G72" s="66"/>
    </row>
    <row r="73" spans="1:7" ht="15">
      <c r="A73" s="62"/>
      <c r="B73" s="62"/>
      <c r="C73" s="62"/>
      <c r="D73" s="63"/>
      <c r="E73" s="63"/>
      <c r="F73" s="63"/>
      <c r="G73" s="66"/>
    </row>
    <row r="74" spans="1:7" ht="15">
      <c r="A74" s="66"/>
      <c r="B74" s="77"/>
      <c r="C74" s="77"/>
      <c r="D74" s="77"/>
      <c r="E74" s="66"/>
      <c r="F74" s="66"/>
      <c r="G74" s="66"/>
    </row>
    <row r="75" spans="1:7" ht="15">
      <c r="A75" s="6" t="s">
        <v>95</v>
      </c>
      <c r="B75" s="66"/>
      <c r="C75" s="66"/>
      <c r="D75" s="66"/>
      <c r="E75" s="66"/>
      <c r="F75" s="66"/>
      <c r="G75" s="66"/>
    </row>
    <row r="76" spans="1:7" ht="15">
      <c r="A76" s="76"/>
      <c r="B76" s="66"/>
      <c r="C76" s="66"/>
      <c r="D76" s="66"/>
      <c r="E76" s="66"/>
      <c r="F76" s="66"/>
      <c r="G76" s="66"/>
    </row>
    <row r="77" spans="1:7" ht="15">
      <c r="A77" s="76"/>
      <c r="B77" s="66"/>
      <c r="C77" s="66"/>
      <c r="D77" s="66"/>
      <c r="E77" s="66"/>
      <c r="F77" s="66"/>
      <c r="G77" s="66"/>
    </row>
    <row r="78" spans="1:7" ht="15">
      <c r="A78" s="76"/>
      <c r="B78" s="66"/>
      <c r="C78" s="66"/>
      <c r="D78" s="66"/>
      <c r="E78" s="66"/>
      <c r="F78" s="66"/>
      <c r="G78" s="66"/>
    </row>
    <row r="79" spans="1:7" ht="15">
      <c r="A79" s="66"/>
      <c r="B79" s="66"/>
      <c r="C79" s="66"/>
      <c r="D79" s="66"/>
      <c r="E79" s="66"/>
      <c r="F79" s="66"/>
      <c r="G79" s="66"/>
    </row>
    <row r="80" spans="1:7" ht="15">
      <c r="A80" s="66"/>
      <c r="B80" s="66"/>
      <c r="C80" s="66"/>
      <c r="D80" s="66"/>
      <c r="E80" s="66"/>
      <c r="F80" s="66"/>
      <c r="G80" s="66"/>
    </row>
    <row r="81" spans="1:7" ht="15">
      <c r="A81" s="66"/>
      <c r="B81" s="66"/>
      <c r="C81" s="66"/>
      <c r="D81" s="66"/>
      <c r="E81" s="66"/>
      <c r="F81" s="66"/>
      <c r="G81" s="66"/>
    </row>
    <row r="82" spans="1:7" ht="15">
      <c r="A82" s="66"/>
      <c r="B82" s="66"/>
      <c r="C82" s="66"/>
      <c r="D82" s="66"/>
      <c r="E82" s="66"/>
      <c r="F82" s="66"/>
      <c r="G82" s="66"/>
    </row>
    <row r="83" spans="1:7" ht="15">
      <c r="A83" s="66"/>
      <c r="B83" s="66"/>
      <c r="C83" s="66"/>
      <c r="D83" s="66"/>
      <c r="E83" s="66"/>
      <c r="F83" s="66"/>
      <c r="G83" s="66"/>
    </row>
    <row r="84" spans="1:7" ht="15">
      <c r="A84" s="66"/>
      <c r="B84" s="66"/>
      <c r="C84" s="66"/>
      <c r="D84" s="66"/>
      <c r="E84" s="66"/>
      <c r="F84" s="66"/>
      <c r="G84" s="66"/>
    </row>
    <row r="85" spans="1:7" ht="15">
      <c r="A85" s="66"/>
      <c r="B85" s="66"/>
      <c r="C85" s="66"/>
      <c r="D85" s="66"/>
      <c r="E85" s="66"/>
      <c r="F85" s="66"/>
      <c r="G85" s="66"/>
    </row>
    <row r="86" spans="1:7" ht="15">
      <c r="A86" s="66"/>
      <c r="B86" s="66"/>
      <c r="C86" s="66"/>
      <c r="D86" s="66"/>
      <c r="E86" s="66"/>
      <c r="F86" s="66"/>
      <c r="G86" s="66"/>
    </row>
    <row r="87" spans="1:7" ht="15">
      <c r="A87" s="66"/>
      <c r="B87" s="66"/>
      <c r="C87" s="66"/>
      <c r="D87" s="66"/>
      <c r="E87" s="66"/>
      <c r="F87" s="66"/>
      <c r="G87" s="66"/>
    </row>
    <row r="88" spans="1:7" ht="15">
      <c r="A88" s="66"/>
      <c r="B88" s="66"/>
      <c r="C88" s="66"/>
      <c r="D88" s="66"/>
      <c r="E88" s="66"/>
      <c r="F88" s="66"/>
      <c r="G88" s="66"/>
    </row>
    <row r="89" spans="1:7" ht="15">
      <c r="A89" s="66"/>
      <c r="B89" s="66"/>
      <c r="C89" s="66"/>
      <c r="D89" s="66"/>
      <c r="E89" s="66"/>
      <c r="F89" s="66"/>
      <c r="G89" s="66"/>
    </row>
    <row r="90" spans="1:7" ht="15">
      <c r="A90" s="66"/>
      <c r="B90" s="66"/>
      <c r="C90" s="66"/>
      <c r="D90" s="66"/>
      <c r="E90" s="66"/>
      <c r="F90" s="66"/>
      <c r="G90" s="66"/>
    </row>
    <row r="91" spans="1:7" ht="15">
      <c r="A91" s="66"/>
      <c r="B91" s="66"/>
      <c r="C91" s="66"/>
      <c r="D91" s="66"/>
      <c r="E91" s="66"/>
      <c r="F91" s="66"/>
      <c r="G91" s="66"/>
    </row>
    <row r="92" spans="1:7" ht="15">
      <c r="A92" s="66"/>
      <c r="B92" s="66"/>
      <c r="C92" s="66"/>
      <c r="D92" s="66"/>
      <c r="E92" s="66"/>
      <c r="F92" s="66"/>
      <c r="G92" s="66"/>
    </row>
    <row r="93" spans="1:7" ht="15">
      <c r="A93" s="66"/>
      <c r="B93" s="66"/>
      <c r="C93" s="66"/>
      <c r="D93" s="66"/>
      <c r="E93" s="66"/>
      <c r="F93" s="66"/>
      <c r="G93" s="66"/>
    </row>
    <row r="94" spans="1:7" ht="15">
      <c r="A94" s="66"/>
      <c r="B94" s="66"/>
      <c r="C94" s="66"/>
      <c r="D94" s="66"/>
      <c r="E94" s="66"/>
      <c r="F94" s="66"/>
      <c r="G94" s="66"/>
    </row>
    <row r="95" spans="1:7" ht="15">
      <c r="A95" s="66"/>
      <c r="B95" s="66"/>
      <c r="C95" s="66"/>
      <c r="D95" s="66"/>
      <c r="E95" s="66"/>
      <c r="F95" s="66"/>
      <c r="G95" s="66"/>
    </row>
    <row r="96" spans="1:7" ht="15">
      <c r="A96" s="66"/>
      <c r="B96" s="66"/>
      <c r="C96" s="66"/>
      <c r="D96" s="66"/>
      <c r="E96" s="66"/>
      <c r="F96" s="66"/>
      <c r="G96" s="66"/>
    </row>
    <row r="97" spans="1:7" ht="15">
      <c r="A97" s="66"/>
      <c r="B97" s="66"/>
      <c r="C97" s="66"/>
      <c r="D97" s="66"/>
      <c r="E97" s="66"/>
      <c r="F97" s="66"/>
      <c r="G97" s="66"/>
    </row>
    <row r="98" spans="1:7" ht="15">
      <c r="A98" s="66"/>
      <c r="B98" s="66"/>
      <c r="C98" s="66"/>
      <c r="D98" s="66"/>
      <c r="E98" s="66"/>
      <c r="F98" s="66"/>
      <c r="G98" s="66"/>
    </row>
    <row r="99" spans="1:7" ht="15">
      <c r="A99" s="66"/>
      <c r="B99" s="66"/>
      <c r="C99" s="66"/>
      <c r="D99" s="66"/>
      <c r="E99" s="66"/>
      <c r="F99" s="66"/>
      <c r="G99" s="66"/>
    </row>
    <row r="100" spans="1:7" ht="15">
      <c r="A100" s="66"/>
      <c r="B100" s="66"/>
      <c r="C100" s="66"/>
      <c r="D100" s="66"/>
      <c r="E100" s="66"/>
      <c r="F100" s="66"/>
      <c r="G100" s="66"/>
    </row>
    <row r="101" spans="1:7" ht="15">
      <c r="A101" s="66"/>
      <c r="B101" s="66"/>
      <c r="C101" s="66"/>
      <c r="D101" s="66"/>
      <c r="E101" s="66"/>
      <c r="F101" s="66"/>
      <c r="G101" s="66"/>
    </row>
    <row r="102" spans="1:7" ht="15">
      <c r="A102" s="66"/>
      <c r="B102" s="66"/>
      <c r="C102" s="66"/>
      <c r="D102" s="66"/>
      <c r="E102" s="66"/>
      <c r="F102" s="66"/>
      <c r="G102" s="66"/>
    </row>
    <row r="103" spans="1:7" ht="15">
      <c r="A103" s="66"/>
      <c r="B103" s="66"/>
      <c r="C103" s="66"/>
      <c r="D103" s="66"/>
      <c r="E103" s="66"/>
      <c r="F103" s="66"/>
      <c r="G103" s="66"/>
    </row>
    <row r="104" spans="1:7" ht="15">
      <c r="A104" s="66"/>
      <c r="B104" s="66"/>
      <c r="C104" s="66"/>
      <c r="D104" s="66"/>
      <c r="E104" s="66"/>
      <c r="F104" s="66"/>
      <c r="G104" s="66"/>
    </row>
    <row r="105" spans="1:7" ht="15">
      <c r="A105" s="66"/>
      <c r="B105" s="66"/>
      <c r="C105" s="66"/>
      <c r="D105" s="66"/>
      <c r="E105" s="66"/>
      <c r="F105" s="66"/>
      <c r="G105" s="66"/>
    </row>
    <row r="106" spans="1:7" ht="15">
      <c r="A106" s="66"/>
      <c r="B106" s="66"/>
      <c r="C106" s="66"/>
      <c r="D106" s="66"/>
      <c r="E106" s="66"/>
      <c r="F106" s="66"/>
      <c r="G106" s="66"/>
    </row>
    <row r="107" spans="1:7" ht="15">
      <c r="A107" s="66"/>
      <c r="B107" s="66"/>
      <c r="C107" s="66"/>
      <c r="D107" s="66"/>
      <c r="E107" s="66"/>
      <c r="F107" s="66"/>
      <c r="G107" s="66"/>
    </row>
    <row r="108" spans="1:7" ht="15">
      <c r="A108" s="66"/>
      <c r="B108" s="66"/>
      <c r="C108" s="66"/>
      <c r="D108" s="66"/>
      <c r="E108" s="66"/>
      <c r="F108" s="66"/>
      <c r="G108" s="66"/>
    </row>
    <row r="109" spans="1:7" ht="15">
      <c r="A109" s="66"/>
      <c r="B109" s="66"/>
      <c r="C109" s="66"/>
      <c r="D109" s="66"/>
      <c r="E109" s="66"/>
      <c r="F109" s="66"/>
      <c r="G109" s="66"/>
    </row>
    <row r="110" spans="1:7" ht="15">
      <c r="A110" s="66"/>
      <c r="B110" s="66"/>
      <c r="C110" s="66"/>
      <c r="D110" s="66"/>
      <c r="E110" s="66"/>
      <c r="F110" s="66"/>
      <c r="G110" s="66"/>
    </row>
    <row r="111" spans="1:7" ht="15">
      <c r="A111" s="66"/>
      <c r="B111" s="66"/>
      <c r="C111" s="66"/>
      <c r="D111" s="66"/>
      <c r="E111" s="66"/>
      <c r="F111" s="66"/>
      <c r="G111" s="66"/>
    </row>
    <row r="112" spans="1:7" ht="15">
      <c r="A112" s="66"/>
      <c r="B112" s="66"/>
      <c r="C112" s="66"/>
      <c r="D112" s="66"/>
      <c r="E112" s="66"/>
      <c r="F112" s="66"/>
      <c r="G112" s="66"/>
    </row>
    <row r="113" spans="1:7" ht="15">
      <c r="A113" s="66"/>
      <c r="B113" s="66"/>
      <c r="C113" s="66"/>
      <c r="D113" s="66"/>
      <c r="E113" s="66"/>
      <c r="F113" s="66"/>
      <c r="G113" s="66"/>
    </row>
    <row r="114" spans="1:7" ht="15">
      <c r="A114" s="66"/>
      <c r="B114" s="66"/>
      <c r="C114" s="66"/>
      <c r="D114" s="66"/>
      <c r="E114" s="66"/>
      <c r="F114" s="66"/>
      <c r="G114" s="66"/>
    </row>
    <row r="115" spans="1:7" ht="15">
      <c r="A115" s="66"/>
      <c r="B115" s="66"/>
      <c r="C115" s="66"/>
      <c r="D115" s="66"/>
      <c r="E115" s="66"/>
      <c r="F115" s="66"/>
      <c r="G115" s="66"/>
    </row>
    <row r="116" spans="1:7" ht="15">
      <c r="A116" s="66"/>
      <c r="B116" s="66"/>
      <c r="C116" s="66"/>
      <c r="D116" s="66"/>
      <c r="E116" s="66"/>
      <c r="F116" s="66"/>
      <c r="G116" s="66"/>
    </row>
    <row r="117" spans="1:7" ht="15">
      <c r="A117" s="66"/>
      <c r="B117" s="66"/>
      <c r="C117" s="66"/>
      <c r="D117" s="66"/>
      <c r="E117" s="66"/>
      <c r="F117" s="66"/>
      <c r="G117" s="66"/>
    </row>
    <row r="118" spans="1:7" ht="15">
      <c r="A118" s="66"/>
      <c r="B118" s="66"/>
      <c r="C118" s="66"/>
      <c r="D118" s="66"/>
      <c r="E118" s="66"/>
      <c r="F118" s="66"/>
      <c r="G118" s="66"/>
    </row>
    <row r="119" spans="1:7" ht="15">
      <c r="A119" s="66"/>
      <c r="B119" s="66"/>
      <c r="C119" s="66"/>
      <c r="D119" s="66"/>
      <c r="E119" s="66"/>
      <c r="F119" s="66"/>
      <c r="G119" s="66"/>
    </row>
    <row r="120" spans="1:7" ht="15">
      <c r="A120" s="66"/>
      <c r="B120" s="66"/>
      <c r="C120" s="66"/>
      <c r="D120" s="66"/>
      <c r="E120" s="66"/>
      <c r="F120" s="66"/>
      <c r="G120" s="66"/>
    </row>
    <row r="121" spans="1:7" ht="15">
      <c r="A121" s="66"/>
      <c r="B121" s="66"/>
      <c r="C121" s="66"/>
      <c r="D121" s="66"/>
      <c r="E121" s="66"/>
      <c r="F121" s="66"/>
      <c r="G121" s="66"/>
    </row>
    <row r="122" spans="1:7" ht="15">
      <c r="A122" s="66"/>
      <c r="B122" s="66"/>
      <c r="C122" s="66"/>
      <c r="D122" s="66"/>
      <c r="E122" s="66"/>
      <c r="F122" s="66"/>
      <c r="G122" s="66"/>
    </row>
    <row r="123" spans="1:7" ht="15">
      <c r="A123" s="66"/>
      <c r="B123" s="66"/>
      <c r="C123" s="66"/>
      <c r="D123" s="66"/>
      <c r="E123" s="66"/>
      <c r="F123" s="66"/>
      <c r="G123" s="66"/>
    </row>
    <row r="124" spans="1:7" ht="15">
      <c r="A124" s="66"/>
      <c r="B124" s="66"/>
      <c r="C124" s="66"/>
      <c r="D124" s="66"/>
      <c r="E124" s="66"/>
      <c r="F124" s="66"/>
      <c r="G124" s="66"/>
    </row>
    <row r="125" spans="1:7" ht="15">
      <c r="A125" s="66"/>
      <c r="B125" s="66"/>
      <c r="C125" s="66"/>
      <c r="D125" s="66"/>
      <c r="E125" s="66"/>
      <c r="F125" s="66"/>
      <c r="G125" s="66"/>
    </row>
    <row r="126" spans="1:7" ht="15">
      <c r="A126" s="66"/>
      <c r="B126" s="66"/>
      <c r="C126" s="66"/>
      <c r="D126" s="66"/>
      <c r="E126" s="66"/>
      <c r="F126" s="66"/>
      <c r="G126" s="66"/>
    </row>
    <row r="127" spans="1:7" ht="15">
      <c r="A127" s="66"/>
      <c r="B127" s="66"/>
      <c r="C127" s="66"/>
      <c r="D127" s="66"/>
      <c r="E127" s="66"/>
      <c r="F127" s="66"/>
      <c r="G127" s="66"/>
    </row>
    <row r="128" spans="1:7" ht="15">
      <c r="A128" s="66"/>
      <c r="B128" s="66"/>
      <c r="C128" s="66"/>
      <c r="D128" s="66"/>
      <c r="E128" s="66"/>
      <c r="F128" s="66"/>
      <c r="G128" s="66"/>
    </row>
    <row r="129" spans="1:7" ht="15">
      <c r="A129" s="66"/>
      <c r="B129" s="66"/>
      <c r="C129" s="66"/>
      <c r="D129" s="66"/>
      <c r="E129" s="66"/>
      <c r="F129" s="66"/>
      <c r="G129" s="66"/>
    </row>
    <row r="130" spans="1:7" ht="15">
      <c r="A130" s="66"/>
      <c r="B130" s="66"/>
      <c r="C130" s="66"/>
      <c r="D130" s="66"/>
      <c r="E130" s="66"/>
      <c r="F130" s="66"/>
      <c r="G130" s="66"/>
    </row>
    <row r="131" spans="1:7" ht="15">
      <c r="A131" s="66"/>
      <c r="B131" s="66"/>
      <c r="C131" s="66"/>
      <c r="D131" s="66"/>
      <c r="E131" s="66"/>
      <c r="F131" s="66"/>
      <c r="G131" s="66"/>
    </row>
    <row r="132" spans="1:7" ht="15">
      <c r="A132" s="66"/>
      <c r="B132" s="66"/>
      <c r="C132" s="66"/>
      <c r="D132" s="66"/>
      <c r="E132" s="66"/>
      <c r="F132" s="66"/>
      <c r="G132" s="66"/>
    </row>
    <row r="133" spans="1:7" ht="15">
      <c r="A133" s="66"/>
      <c r="B133" s="66"/>
      <c r="C133" s="66"/>
      <c r="D133" s="66"/>
      <c r="E133" s="66"/>
      <c r="F133" s="66"/>
      <c r="G133" s="66"/>
    </row>
    <row r="134" spans="1:7" ht="15">
      <c r="A134" s="66"/>
      <c r="B134" s="66"/>
      <c r="C134" s="66"/>
      <c r="D134" s="66"/>
      <c r="E134" s="66"/>
      <c r="F134" s="66"/>
      <c r="G134" s="66"/>
    </row>
    <row r="135" spans="1:7" ht="15">
      <c r="A135" s="66"/>
      <c r="B135" s="66"/>
      <c r="C135" s="66"/>
      <c r="D135" s="66"/>
      <c r="E135" s="66"/>
      <c r="F135" s="66"/>
      <c r="G135" s="66"/>
    </row>
    <row r="136" spans="1:7" ht="15">
      <c r="A136" s="66"/>
      <c r="B136" s="66"/>
      <c r="C136" s="66"/>
      <c r="D136" s="66"/>
      <c r="E136" s="66"/>
      <c r="F136" s="66"/>
      <c r="G136" s="66"/>
    </row>
    <row r="137" spans="1:7" ht="15">
      <c r="A137" s="66"/>
      <c r="B137" s="66"/>
      <c r="C137" s="66"/>
      <c r="D137" s="66"/>
      <c r="E137" s="66"/>
      <c r="F137" s="66"/>
      <c r="G137" s="66"/>
    </row>
    <row r="138" spans="1:7" ht="15">
      <c r="A138" s="66"/>
      <c r="B138" s="66"/>
      <c r="C138" s="66"/>
      <c r="D138" s="66"/>
      <c r="E138" s="66"/>
      <c r="F138" s="66"/>
      <c r="G138" s="66"/>
    </row>
    <row r="139" spans="1:7" ht="15">
      <c r="A139" s="66"/>
      <c r="B139" s="66"/>
      <c r="C139" s="66"/>
      <c r="D139" s="66"/>
      <c r="E139" s="66"/>
      <c r="F139" s="66"/>
      <c r="G139" s="66"/>
    </row>
    <row r="140" spans="1:7" ht="15">
      <c r="A140" s="66"/>
      <c r="B140" s="66"/>
      <c r="C140" s="66"/>
      <c r="D140" s="66"/>
      <c r="E140" s="66"/>
      <c r="F140" s="66"/>
      <c r="G140" s="66"/>
    </row>
    <row r="141" spans="1:7" ht="15">
      <c r="A141" s="66"/>
      <c r="B141" s="66"/>
      <c r="C141" s="66"/>
      <c r="D141" s="66"/>
      <c r="E141" s="66"/>
      <c r="F141" s="66"/>
      <c r="G141" s="66"/>
    </row>
    <row r="142" spans="1:7" ht="15">
      <c r="A142" s="66"/>
      <c r="B142" s="66"/>
      <c r="C142" s="66"/>
      <c r="D142" s="66"/>
      <c r="E142" s="66"/>
      <c r="F142" s="66"/>
      <c r="G142" s="66"/>
    </row>
    <row r="143" spans="1:7" ht="15">
      <c r="A143" s="66"/>
      <c r="B143" s="66"/>
      <c r="C143" s="66"/>
      <c r="D143" s="66"/>
      <c r="E143" s="66"/>
      <c r="F143" s="66"/>
      <c r="G143" s="66"/>
    </row>
    <row r="144" spans="1:7" ht="15">
      <c r="A144" s="66"/>
      <c r="B144" s="66"/>
      <c r="C144" s="66"/>
      <c r="D144" s="66"/>
      <c r="E144" s="66"/>
      <c r="F144" s="66"/>
      <c r="G144" s="66"/>
    </row>
    <row r="145" spans="1:7" ht="15">
      <c r="A145" s="66"/>
      <c r="B145" s="66"/>
      <c r="C145" s="66"/>
      <c r="D145" s="66"/>
      <c r="E145" s="66"/>
      <c r="F145" s="66"/>
      <c r="G145" s="66"/>
    </row>
    <row r="146" spans="1:7" ht="15">
      <c r="A146" s="66"/>
      <c r="B146" s="66"/>
      <c r="C146" s="66"/>
      <c r="D146" s="66"/>
      <c r="E146" s="66"/>
      <c r="F146" s="66"/>
      <c r="G146" s="66"/>
    </row>
    <row r="147" spans="1:7" ht="15">
      <c r="A147" s="66"/>
      <c r="B147" s="66"/>
      <c r="C147" s="66"/>
      <c r="D147" s="66"/>
      <c r="E147" s="66"/>
      <c r="F147" s="66"/>
      <c r="G147" s="66"/>
    </row>
    <row r="148" spans="1:7" ht="15">
      <c r="A148" s="66"/>
      <c r="B148" s="66"/>
      <c r="C148" s="66"/>
      <c r="D148" s="66"/>
      <c r="E148" s="66"/>
      <c r="F148" s="66"/>
      <c r="G148" s="66"/>
    </row>
    <row r="149" spans="1:7" ht="15">
      <c r="A149" s="66"/>
      <c r="B149" s="66"/>
      <c r="C149" s="66"/>
      <c r="D149" s="66"/>
      <c r="E149" s="66"/>
      <c r="F149" s="66"/>
      <c r="G149" s="66"/>
    </row>
    <row r="150" spans="1:7" ht="15">
      <c r="A150" s="66"/>
      <c r="B150" s="66"/>
      <c r="C150" s="66"/>
      <c r="D150" s="66"/>
      <c r="E150" s="66"/>
      <c r="F150" s="66"/>
      <c r="G150" s="66"/>
    </row>
    <row r="151" spans="1:7" ht="15">
      <c r="A151" s="66"/>
      <c r="B151" s="66"/>
      <c r="C151" s="66"/>
      <c r="D151" s="66"/>
      <c r="E151" s="66"/>
      <c r="F151" s="66"/>
      <c r="G151" s="66"/>
    </row>
    <row r="152" spans="1:7" ht="15">
      <c r="A152" s="66"/>
      <c r="B152" s="66"/>
      <c r="C152" s="66"/>
      <c r="D152" s="66"/>
      <c r="E152" s="66"/>
      <c r="F152" s="66"/>
      <c r="G152" s="66"/>
    </row>
    <row r="153" spans="1:7" ht="15">
      <c r="A153" s="66"/>
      <c r="B153" s="66"/>
      <c r="C153" s="66"/>
      <c r="D153" s="66"/>
      <c r="E153" s="66"/>
      <c r="F153" s="66"/>
      <c r="G153" s="66"/>
    </row>
    <row r="154" spans="1:7" ht="15">
      <c r="A154" s="66"/>
      <c r="B154" s="66"/>
      <c r="C154" s="66"/>
      <c r="D154" s="66"/>
      <c r="E154" s="66"/>
      <c r="F154" s="66"/>
      <c r="G154" s="66"/>
    </row>
    <row r="155" spans="1:7" ht="15">
      <c r="A155" s="66"/>
      <c r="B155" s="66"/>
      <c r="C155" s="66"/>
      <c r="D155" s="66"/>
      <c r="E155" s="66"/>
      <c r="F155" s="66"/>
      <c r="G155" s="66"/>
    </row>
    <row r="156" spans="1:7" ht="15">
      <c r="A156" s="66"/>
      <c r="B156" s="66"/>
      <c r="C156" s="66"/>
      <c r="D156" s="66"/>
      <c r="E156" s="66"/>
      <c r="F156" s="66"/>
      <c r="G156" s="66"/>
    </row>
    <row r="157" spans="1:7" ht="15">
      <c r="A157" s="66"/>
      <c r="B157" s="66"/>
      <c r="C157" s="66"/>
      <c r="D157" s="66"/>
      <c r="E157" s="66"/>
      <c r="F157" s="66"/>
      <c r="G157" s="66"/>
    </row>
    <row r="158" spans="1:7" ht="15">
      <c r="A158" s="66"/>
      <c r="B158" s="66"/>
      <c r="C158" s="66"/>
      <c r="D158" s="66"/>
      <c r="E158" s="66"/>
      <c r="F158" s="66"/>
      <c r="G158" s="66"/>
    </row>
    <row r="159" spans="1:7" ht="15">
      <c r="A159" s="66"/>
      <c r="B159" s="66"/>
      <c r="C159" s="66"/>
      <c r="D159" s="66"/>
      <c r="E159" s="66"/>
      <c r="F159" s="66"/>
      <c r="G159" s="66"/>
    </row>
    <row r="160" spans="1:7" ht="15">
      <c r="A160" s="66"/>
      <c r="B160" s="66"/>
      <c r="C160" s="66"/>
      <c r="D160" s="66"/>
      <c r="E160" s="66"/>
      <c r="F160" s="66"/>
      <c r="G160" s="66"/>
    </row>
    <row r="161" spans="1:7" ht="15">
      <c r="A161" s="66"/>
      <c r="B161" s="66"/>
      <c r="C161" s="66"/>
      <c r="D161" s="66"/>
      <c r="E161" s="66"/>
      <c r="F161" s="66"/>
      <c r="G161" s="66"/>
    </row>
    <row r="162" spans="1:7" ht="15">
      <c r="A162" s="66"/>
      <c r="B162" s="66"/>
      <c r="C162" s="66"/>
      <c r="D162" s="66"/>
      <c r="E162" s="66"/>
      <c r="F162" s="66"/>
      <c r="G162" s="66"/>
    </row>
    <row r="163" spans="1:7" ht="15">
      <c r="A163" s="66"/>
      <c r="B163" s="66"/>
      <c r="C163" s="66"/>
      <c r="D163" s="66"/>
      <c r="E163" s="66"/>
      <c r="F163" s="66"/>
      <c r="G163" s="66"/>
    </row>
    <row r="164" spans="1:7" ht="15">
      <c r="A164" s="66"/>
      <c r="B164" s="66"/>
      <c r="C164" s="66"/>
      <c r="D164" s="66"/>
      <c r="E164" s="66"/>
      <c r="F164" s="66"/>
      <c r="G164" s="66"/>
    </row>
    <row r="165" spans="1:7" ht="15">
      <c r="A165" s="66"/>
      <c r="B165" s="66"/>
      <c r="C165" s="66"/>
      <c r="D165" s="66"/>
      <c r="E165" s="66"/>
      <c r="F165" s="66"/>
      <c r="G165" s="66"/>
    </row>
    <row r="166" spans="1:7" ht="15">
      <c r="A166" s="66"/>
      <c r="B166" s="66"/>
      <c r="C166" s="66"/>
      <c r="D166" s="66"/>
      <c r="E166" s="66"/>
      <c r="F166" s="66"/>
      <c r="G166" s="66"/>
    </row>
    <row r="167" spans="1:7" ht="15">
      <c r="A167" s="66"/>
      <c r="B167" s="66"/>
      <c r="C167" s="66"/>
      <c r="D167" s="66"/>
      <c r="E167" s="66"/>
      <c r="F167" s="66"/>
      <c r="G167" s="66"/>
    </row>
    <row r="168" spans="1:7" ht="15">
      <c r="A168" s="66"/>
      <c r="B168" s="66"/>
      <c r="C168" s="66"/>
      <c r="D168" s="66"/>
      <c r="E168" s="66"/>
      <c r="F168" s="66"/>
      <c r="G168" s="66"/>
    </row>
    <row r="169" spans="1:7" ht="15">
      <c r="A169" s="66"/>
      <c r="B169" s="66"/>
      <c r="C169" s="66"/>
      <c r="D169" s="66"/>
      <c r="E169" s="66"/>
      <c r="F169" s="66"/>
      <c r="G169" s="66"/>
    </row>
    <row r="170" spans="1:7" ht="15">
      <c r="A170" s="66"/>
      <c r="B170" s="66"/>
      <c r="C170" s="66"/>
      <c r="D170" s="66"/>
      <c r="E170" s="66"/>
      <c r="F170" s="66"/>
      <c r="G170" s="66"/>
    </row>
    <row r="171" spans="1:7" ht="15">
      <c r="A171" s="66"/>
      <c r="B171" s="66"/>
      <c r="C171" s="66"/>
      <c r="D171" s="66"/>
      <c r="E171" s="66"/>
      <c r="F171" s="66"/>
      <c r="G171" s="66"/>
    </row>
    <row r="172" spans="1:7" ht="15">
      <c r="A172" s="66"/>
      <c r="B172" s="66"/>
      <c r="C172" s="66"/>
      <c r="D172" s="66"/>
      <c r="E172" s="66"/>
      <c r="F172" s="66"/>
      <c r="G172" s="66"/>
    </row>
    <row r="173" spans="1:7" ht="15">
      <c r="A173" s="66"/>
      <c r="B173" s="66"/>
      <c r="C173" s="66"/>
      <c r="D173" s="66"/>
      <c r="E173" s="66"/>
      <c r="F173" s="66"/>
      <c r="G173" s="66"/>
    </row>
    <row r="174" spans="1:7" ht="15">
      <c r="A174" s="66"/>
      <c r="B174" s="66"/>
      <c r="C174" s="66"/>
      <c r="D174" s="66"/>
      <c r="E174" s="66"/>
      <c r="F174" s="66"/>
      <c r="G174" s="66"/>
    </row>
    <row r="175" spans="1:7" ht="15">
      <c r="A175" s="66"/>
      <c r="B175" s="66"/>
      <c r="C175" s="66"/>
      <c r="D175" s="66"/>
      <c r="E175" s="66"/>
      <c r="F175" s="66"/>
      <c r="G175" s="66"/>
    </row>
    <row r="176" spans="1:7" ht="15">
      <c r="A176" s="66"/>
      <c r="B176" s="66"/>
      <c r="C176" s="66"/>
      <c r="D176" s="66"/>
      <c r="E176" s="66"/>
      <c r="F176" s="66"/>
      <c r="G176" s="66"/>
    </row>
    <row r="177" spans="1:7" ht="15">
      <c r="A177" s="66"/>
      <c r="B177" s="66"/>
      <c r="C177" s="66"/>
      <c r="D177" s="66"/>
      <c r="E177" s="66"/>
      <c r="F177" s="66"/>
      <c r="G177" s="66"/>
    </row>
    <row r="178" spans="1:7" ht="15">
      <c r="A178" s="66"/>
      <c r="B178" s="66"/>
      <c r="C178" s="66"/>
      <c r="D178" s="66"/>
      <c r="E178" s="66"/>
      <c r="F178" s="66"/>
      <c r="G178" s="66"/>
    </row>
    <row r="179" spans="1:7" ht="15">
      <c r="A179" s="66"/>
      <c r="B179" s="66"/>
      <c r="C179" s="66"/>
      <c r="D179" s="66"/>
      <c r="E179" s="66"/>
      <c r="F179" s="66"/>
      <c r="G179" s="66"/>
    </row>
    <row r="180" spans="1:7" ht="15">
      <c r="A180" s="66"/>
      <c r="B180" s="66"/>
      <c r="C180" s="66"/>
      <c r="D180" s="66"/>
      <c r="E180" s="66"/>
      <c r="F180" s="66"/>
      <c r="G180" s="66"/>
    </row>
    <row r="181" spans="1:7" ht="15">
      <c r="A181" s="66"/>
      <c r="B181" s="66"/>
      <c r="C181" s="66"/>
      <c r="D181" s="66"/>
      <c r="E181" s="66"/>
      <c r="F181" s="66"/>
      <c r="G181" s="66"/>
    </row>
    <row r="182" spans="1:7" ht="15">
      <c r="A182" s="66"/>
      <c r="B182" s="66"/>
      <c r="C182" s="66"/>
      <c r="D182" s="66"/>
      <c r="E182" s="66"/>
      <c r="F182" s="66"/>
      <c r="G182" s="66"/>
    </row>
    <row r="183" spans="1:7" ht="15">
      <c r="A183" s="66"/>
      <c r="B183" s="66"/>
      <c r="C183" s="66"/>
      <c r="D183" s="66"/>
      <c r="E183" s="66"/>
      <c r="F183" s="66"/>
      <c r="G183" s="66"/>
    </row>
    <row r="184" spans="1:7" ht="15">
      <c r="A184" s="66"/>
      <c r="B184" s="66"/>
      <c r="C184" s="66"/>
      <c r="D184" s="66"/>
      <c r="E184" s="66"/>
      <c r="F184" s="66"/>
      <c r="G184" s="66"/>
    </row>
    <row r="185" spans="1:7" ht="15">
      <c r="A185" s="66"/>
      <c r="B185" s="66"/>
      <c r="C185" s="66"/>
      <c r="D185" s="66"/>
      <c r="E185" s="66"/>
      <c r="F185" s="66"/>
      <c r="G185" s="66"/>
    </row>
    <row r="186" spans="1:7" ht="15">
      <c r="A186" s="66"/>
      <c r="B186" s="66"/>
      <c r="C186" s="66"/>
      <c r="D186" s="66"/>
      <c r="E186" s="66"/>
      <c r="F186" s="66"/>
      <c r="G186" s="66"/>
    </row>
    <row r="187" spans="1:7" ht="15">
      <c r="A187" s="66"/>
      <c r="B187" s="66"/>
      <c r="C187" s="66"/>
      <c r="D187" s="66"/>
      <c r="E187" s="66"/>
      <c r="F187" s="66"/>
      <c r="G187" s="66"/>
    </row>
    <row r="188" spans="1:7" ht="15">
      <c r="A188" s="66"/>
      <c r="B188" s="66"/>
      <c r="C188" s="66"/>
      <c r="D188" s="66"/>
      <c r="E188" s="66"/>
      <c r="F188" s="66"/>
      <c r="G188" s="66"/>
    </row>
    <row r="189" spans="1:7" ht="15">
      <c r="A189" s="66"/>
      <c r="B189" s="66"/>
      <c r="C189" s="66"/>
      <c r="D189" s="66"/>
      <c r="E189" s="66"/>
      <c r="F189" s="66"/>
      <c r="G189" s="66"/>
    </row>
    <row r="190" spans="1:7" ht="15">
      <c r="A190" s="66"/>
      <c r="B190" s="66"/>
      <c r="C190" s="66"/>
      <c r="D190" s="66"/>
      <c r="E190" s="66"/>
      <c r="F190" s="66"/>
      <c r="G190" s="66"/>
    </row>
    <row r="191" spans="1:7" ht="15">
      <c r="A191" s="66"/>
      <c r="B191" s="66"/>
      <c r="C191" s="66"/>
      <c r="D191" s="66"/>
      <c r="E191" s="66"/>
      <c r="F191" s="66"/>
      <c r="G191" s="66"/>
    </row>
    <row r="192" spans="1:7" ht="15">
      <c r="A192" s="66"/>
      <c r="B192" s="66"/>
      <c r="C192" s="66"/>
      <c r="D192" s="66"/>
      <c r="E192" s="66"/>
      <c r="F192" s="66"/>
      <c r="G192" s="66"/>
    </row>
    <row r="193" spans="1:7" ht="15">
      <c r="A193" s="66"/>
      <c r="B193" s="66"/>
      <c r="C193" s="66"/>
      <c r="D193" s="66"/>
      <c r="E193" s="66"/>
      <c r="F193" s="66"/>
      <c r="G193" s="66"/>
    </row>
    <row r="194" spans="1:7" ht="15">
      <c r="A194" s="66"/>
      <c r="B194" s="66"/>
      <c r="C194" s="66"/>
      <c r="D194" s="66"/>
      <c r="E194" s="66"/>
      <c r="F194" s="66"/>
      <c r="G194" s="66"/>
    </row>
    <row r="195" spans="1:7" ht="15">
      <c r="A195" s="66"/>
      <c r="B195" s="66"/>
      <c r="C195" s="66"/>
      <c r="D195" s="66"/>
      <c r="E195" s="66"/>
      <c r="F195" s="66"/>
      <c r="G195" s="66"/>
    </row>
    <row r="196" spans="1:7" ht="15">
      <c r="A196" s="66"/>
      <c r="B196" s="66"/>
      <c r="C196" s="66"/>
      <c r="D196" s="66"/>
      <c r="E196" s="66"/>
      <c r="F196" s="66"/>
      <c r="G196" s="66"/>
    </row>
    <row r="197" spans="1:7" ht="15">
      <c r="A197" s="66"/>
      <c r="B197" s="66"/>
      <c r="C197" s="66"/>
      <c r="D197" s="66"/>
      <c r="E197" s="66"/>
      <c r="F197" s="66"/>
      <c r="G197" s="66"/>
    </row>
    <row r="198" spans="1:7" ht="15">
      <c r="A198" s="66"/>
      <c r="B198" s="66"/>
      <c r="C198" s="66"/>
      <c r="D198" s="66"/>
      <c r="E198" s="66"/>
      <c r="F198" s="66"/>
      <c r="G198" s="66"/>
    </row>
    <row r="199" spans="1:7" ht="15">
      <c r="A199" s="66"/>
      <c r="B199" s="66"/>
      <c r="C199" s="66"/>
      <c r="D199" s="66"/>
      <c r="E199" s="66"/>
      <c r="F199" s="66"/>
      <c r="G199" s="66"/>
    </row>
    <row r="200" spans="1:7" ht="15">
      <c r="A200" s="66"/>
      <c r="B200" s="66"/>
      <c r="C200" s="66"/>
      <c r="D200" s="66"/>
      <c r="E200" s="66"/>
      <c r="F200" s="66"/>
      <c r="G200" s="66"/>
    </row>
    <row r="201" spans="1:7" ht="15">
      <c r="A201" s="66"/>
      <c r="B201" s="66"/>
      <c r="C201" s="66"/>
      <c r="D201" s="66"/>
      <c r="E201" s="66"/>
      <c r="F201" s="66"/>
      <c r="G201" s="66"/>
    </row>
    <row r="202" spans="1:7" ht="15">
      <c r="A202" s="66"/>
      <c r="B202" s="66"/>
      <c r="C202" s="66"/>
      <c r="D202" s="66"/>
      <c r="E202" s="66"/>
      <c r="F202" s="66"/>
      <c r="G202" s="66"/>
    </row>
    <row r="203" spans="1:7" ht="15">
      <c r="A203" s="66"/>
      <c r="B203" s="66"/>
      <c r="C203" s="66"/>
      <c r="D203" s="66"/>
      <c r="E203" s="66"/>
      <c r="F203" s="66"/>
      <c r="G203" s="66"/>
    </row>
    <row r="204" spans="1:7" ht="15">
      <c r="A204" s="66"/>
      <c r="B204" s="66"/>
      <c r="C204" s="66"/>
      <c r="D204" s="66"/>
      <c r="E204" s="66"/>
      <c r="F204" s="66"/>
      <c r="G204" s="66"/>
    </row>
    <row r="205" spans="1:7" ht="15">
      <c r="A205" s="66"/>
      <c r="B205" s="66"/>
      <c r="C205" s="66"/>
      <c r="D205" s="66"/>
      <c r="E205" s="66"/>
      <c r="F205" s="66"/>
      <c r="G205" s="66"/>
    </row>
    <row r="206" spans="1:7" ht="15">
      <c r="A206" s="66"/>
      <c r="B206" s="66"/>
      <c r="C206" s="66"/>
      <c r="D206" s="66"/>
      <c r="E206" s="66"/>
      <c r="F206" s="66"/>
      <c r="G206" s="66"/>
    </row>
    <row r="207" spans="1:7" ht="15">
      <c r="A207" s="66"/>
      <c r="B207" s="66"/>
      <c r="C207" s="66"/>
      <c r="D207" s="66"/>
      <c r="E207" s="66"/>
      <c r="F207" s="66"/>
      <c r="G207" s="66"/>
    </row>
    <row r="208" spans="1:7" ht="15">
      <c r="A208" s="66"/>
      <c r="B208" s="66"/>
      <c r="C208" s="66"/>
      <c r="D208" s="66"/>
      <c r="E208" s="66"/>
      <c r="F208" s="66"/>
      <c r="G208" s="66"/>
    </row>
    <row r="209" spans="1:7" ht="15">
      <c r="A209" s="66"/>
      <c r="B209" s="66"/>
      <c r="C209" s="66"/>
      <c r="D209" s="66"/>
      <c r="E209" s="66"/>
      <c r="F209" s="66"/>
      <c r="G209" s="66"/>
    </row>
    <row r="210" spans="1:7" ht="15">
      <c r="A210" s="66"/>
      <c r="B210" s="66"/>
      <c r="C210" s="66"/>
      <c r="D210" s="66"/>
      <c r="E210" s="66"/>
      <c r="F210" s="66"/>
      <c r="G210" s="66"/>
    </row>
    <row r="211" spans="1:7" ht="15">
      <c r="A211" s="66"/>
      <c r="B211" s="66"/>
      <c r="C211" s="66"/>
      <c r="D211" s="66"/>
      <c r="E211" s="66"/>
      <c r="F211" s="66"/>
      <c r="G211" s="66"/>
    </row>
    <row r="212" spans="1:7" ht="15">
      <c r="A212" s="66"/>
      <c r="B212" s="66"/>
      <c r="C212" s="66"/>
      <c r="D212" s="66"/>
      <c r="E212" s="66"/>
      <c r="F212" s="66"/>
      <c r="G212" s="66"/>
    </row>
    <row r="213" spans="1:7" ht="15">
      <c r="A213" s="66"/>
      <c r="B213" s="66"/>
      <c r="C213" s="66"/>
      <c r="D213" s="66"/>
      <c r="E213" s="66"/>
      <c r="F213" s="66"/>
      <c r="G213" s="66"/>
    </row>
    <row r="214" spans="1:7" ht="15">
      <c r="A214" s="66"/>
      <c r="B214" s="66"/>
      <c r="C214" s="66"/>
      <c r="D214" s="66"/>
      <c r="E214" s="66"/>
      <c r="F214" s="66"/>
      <c r="G214" s="66"/>
    </row>
    <row r="215" spans="1:7" ht="15">
      <c r="A215" s="66"/>
      <c r="B215" s="66"/>
      <c r="C215" s="66"/>
      <c r="D215" s="66"/>
      <c r="E215" s="66"/>
      <c r="F215" s="66"/>
      <c r="G215" s="66"/>
    </row>
    <row r="216" spans="1:7" ht="15">
      <c r="A216" s="66"/>
      <c r="B216" s="66"/>
      <c r="C216" s="66"/>
      <c r="D216" s="66"/>
      <c r="E216" s="66"/>
      <c r="F216" s="66"/>
      <c r="G216" s="66"/>
    </row>
    <row r="217" spans="1:7" ht="15">
      <c r="A217" s="66"/>
      <c r="B217" s="66"/>
      <c r="C217" s="66"/>
      <c r="D217" s="66"/>
      <c r="E217" s="66"/>
      <c r="F217" s="66"/>
      <c r="G217" s="66"/>
    </row>
    <row r="218" spans="1:7" ht="15">
      <c r="A218" s="66"/>
      <c r="B218" s="66"/>
      <c r="C218" s="66"/>
      <c r="D218" s="66"/>
      <c r="E218" s="66"/>
      <c r="F218" s="66"/>
      <c r="G218" s="66"/>
    </row>
    <row r="219" spans="1:7" ht="15">
      <c r="A219" s="66"/>
      <c r="B219" s="66"/>
      <c r="C219" s="66"/>
      <c r="D219" s="66"/>
      <c r="E219" s="66"/>
      <c r="F219" s="66"/>
      <c r="G219" s="66"/>
    </row>
    <row r="220" spans="1:7" ht="15">
      <c r="A220" s="66"/>
      <c r="B220" s="66"/>
      <c r="C220" s="66"/>
      <c r="D220" s="66"/>
      <c r="E220" s="66"/>
      <c r="F220" s="66"/>
      <c r="G220" s="66"/>
    </row>
    <row r="221" spans="1:7" ht="15">
      <c r="A221" s="66"/>
      <c r="B221" s="66"/>
      <c r="C221" s="66"/>
      <c r="D221" s="66"/>
      <c r="E221" s="66"/>
      <c r="F221" s="66"/>
      <c r="G221" s="66"/>
    </row>
    <row r="222" spans="1:7" ht="15">
      <c r="A222" s="66"/>
      <c r="B222" s="66"/>
      <c r="C222" s="66"/>
      <c r="D222" s="66"/>
      <c r="E222" s="66"/>
      <c r="F222" s="66"/>
      <c r="G222" s="66"/>
    </row>
    <row r="223" spans="1:7" ht="15">
      <c r="A223" s="66"/>
      <c r="B223" s="66"/>
      <c r="C223" s="66"/>
      <c r="D223" s="66"/>
      <c r="E223" s="66"/>
      <c r="F223" s="66"/>
      <c r="G223" s="66"/>
    </row>
    <row r="224" spans="1:7" ht="15">
      <c r="A224" s="66"/>
      <c r="B224" s="66"/>
      <c r="C224" s="66"/>
      <c r="D224" s="66"/>
      <c r="E224" s="66"/>
      <c r="F224" s="66"/>
      <c r="G224" s="66"/>
    </row>
    <row r="225" spans="1:7" ht="15">
      <c r="A225" s="66"/>
      <c r="B225" s="66"/>
      <c r="C225" s="66"/>
      <c r="D225" s="66"/>
      <c r="E225" s="66"/>
      <c r="F225" s="66"/>
      <c r="G225" s="66"/>
    </row>
    <row r="226" spans="1:7" ht="15">
      <c r="A226" s="66"/>
      <c r="B226" s="66"/>
      <c r="C226" s="66"/>
      <c r="D226" s="66"/>
      <c r="E226" s="66"/>
      <c r="F226" s="66"/>
      <c r="G226" s="66"/>
    </row>
    <row r="227" spans="1:7" ht="15">
      <c r="A227" s="66"/>
      <c r="B227" s="66"/>
      <c r="C227" s="66"/>
      <c r="D227" s="66"/>
      <c r="E227" s="66"/>
      <c r="F227" s="66"/>
      <c r="G227" s="66"/>
    </row>
  </sheetData>
  <sheetProtection/>
  <mergeCells count="13">
    <mergeCell ref="A8:F8"/>
    <mergeCell ref="A46:F46"/>
    <mergeCell ref="A1:F1"/>
    <mergeCell ref="A61:F61"/>
    <mergeCell ref="A62:F62"/>
    <mergeCell ref="A63:F63"/>
    <mergeCell ref="A9:F9"/>
    <mergeCell ref="A25:F25"/>
    <mergeCell ref="A26:F26"/>
    <mergeCell ref="A27:F27"/>
    <mergeCell ref="A44:F44"/>
    <mergeCell ref="A45:F45"/>
    <mergeCell ref="A23:G23"/>
  </mergeCells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="90" zoomScaleNormal="90" zoomScalePageLayoutView="0" workbookViewId="0" topLeftCell="A1">
      <selection activeCell="B66" sqref="B66"/>
    </sheetView>
  </sheetViews>
  <sheetFormatPr defaultColWidth="11.421875" defaultRowHeight="15"/>
  <cols>
    <col min="1" max="1" width="54.8515625" style="24" customWidth="1"/>
    <col min="2" max="2" width="35.57421875" style="24" customWidth="1"/>
    <col min="3" max="3" width="17.28125" style="24" bestFit="1" customWidth="1"/>
    <col min="4" max="4" width="17.00390625" style="24" bestFit="1" customWidth="1"/>
    <col min="5" max="5" width="16.421875" style="24" bestFit="1" customWidth="1"/>
    <col min="6" max="6" width="19.57421875" style="24" customWidth="1"/>
    <col min="7" max="16384" width="11.421875" style="24" customWidth="1"/>
  </cols>
  <sheetData>
    <row r="1" spans="1:5" ht="15">
      <c r="A1" s="116" t="s">
        <v>30</v>
      </c>
      <c r="B1" s="116"/>
      <c r="C1" s="116"/>
      <c r="D1" s="116"/>
      <c r="E1" s="116"/>
    </row>
    <row r="2" spans="1:5" ht="30">
      <c r="A2" s="69" t="s">
        <v>58</v>
      </c>
      <c r="B2" s="51" t="s">
        <v>59</v>
      </c>
      <c r="C2" s="69"/>
      <c r="D2" s="51"/>
      <c r="E2" s="69"/>
    </row>
    <row r="3" spans="1:6" ht="15">
      <c r="A3" s="69" t="s">
        <v>60</v>
      </c>
      <c r="B3" s="51" t="s">
        <v>61</v>
      </c>
      <c r="C3" s="69"/>
      <c r="D3" s="51"/>
      <c r="E3" s="69"/>
      <c r="F3" s="25"/>
    </row>
    <row r="4" spans="1:6" ht="15">
      <c r="A4" s="69" t="s">
        <v>62</v>
      </c>
      <c r="B4" s="51" t="s">
        <v>63</v>
      </c>
      <c r="C4" s="69"/>
      <c r="D4" s="51"/>
      <c r="E4" s="69"/>
      <c r="F4" s="25"/>
    </row>
    <row r="5" spans="1:6" ht="15">
      <c r="A5" s="69" t="s">
        <v>64</v>
      </c>
      <c r="B5" s="51" t="s">
        <v>77</v>
      </c>
      <c r="C5" s="69"/>
      <c r="D5" s="51"/>
      <c r="E5" s="69"/>
      <c r="F5" s="25"/>
    </row>
    <row r="6" spans="1:6" ht="15">
      <c r="A6" s="23"/>
      <c r="B6" s="23"/>
      <c r="C6" s="23"/>
      <c r="D6" s="23"/>
      <c r="E6" s="23"/>
      <c r="F6" s="25"/>
    </row>
    <row r="7" spans="2:6" ht="15">
      <c r="B7" s="25"/>
      <c r="C7" s="25"/>
      <c r="D7" s="25"/>
      <c r="E7" s="25"/>
      <c r="F7" s="25"/>
    </row>
    <row r="8" spans="1:6" ht="15">
      <c r="A8" s="115" t="s">
        <v>0</v>
      </c>
      <c r="B8" s="115"/>
      <c r="C8" s="115"/>
      <c r="D8" s="115"/>
      <c r="E8" s="115"/>
      <c r="F8" s="25"/>
    </row>
    <row r="9" spans="1:6" ht="15">
      <c r="A9" s="115" t="s">
        <v>1</v>
      </c>
      <c r="B9" s="115"/>
      <c r="C9" s="115"/>
      <c r="D9" s="115"/>
      <c r="E9" s="115"/>
      <c r="F9" s="25"/>
    </row>
    <row r="10" spans="1:6" ht="15">
      <c r="A10" s="26"/>
      <c r="B10" s="26"/>
      <c r="C10" s="26"/>
      <c r="D10" s="27"/>
      <c r="E10" s="27"/>
      <c r="F10" s="27"/>
    </row>
    <row r="11" spans="1:5" ht="15.75" thickBot="1">
      <c r="A11" s="49" t="s">
        <v>69</v>
      </c>
      <c r="B11" s="4" t="s">
        <v>2</v>
      </c>
      <c r="C11" s="4" t="s">
        <v>32</v>
      </c>
      <c r="D11" s="4" t="s">
        <v>42</v>
      </c>
      <c r="E11" s="49" t="s">
        <v>87</v>
      </c>
    </row>
    <row r="12" spans="1:5" ht="30" customHeight="1">
      <c r="A12" s="28"/>
      <c r="B12" s="28"/>
      <c r="C12" s="28"/>
      <c r="D12" s="28"/>
      <c r="E12" s="28"/>
    </row>
    <row r="13" spans="1:5" ht="15">
      <c r="A13" t="s">
        <v>81</v>
      </c>
      <c r="B13" s="5" t="s">
        <v>19</v>
      </c>
      <c r="C13" s="41">
        <f>1T!F13</f>
        <v>2195.3333333333335</v>
      </c>
      <c r="D13" s="41">
        <f>2T!F13</f>
        <v>2271</v>
      </c>
      <c r="E13" s="41">
        <f aca="true" t="shared" si="0" ref="E13:E19">AVERAGE(C13:D13)</f>
        <v>2233.166666666667</v>
      </c>
    </row>
    <row r="14" spans="1:5" ht="15">
      <c r="A14" t="s">
        <v>82</v>
      </c>
      <c r="B14" s="5" t="s">
        <v>19</v>
      </c>
      <c r="C14" s="41">
        <f>1T!F14</f>
        <v>1487</v>
      </c>
      <c r="D14" s="41">
        <f>2T!F14</f>
        <v>1677.6666666666667</v>
      </c>
      <c r="E14" s="41">
        <f t="shared" si="0"/>
        <v>1582.3333333333335</v>
      </c>
    </row>
    <row r="15" spans="1:5" ht="15">
      <c r="A15" s="84" t="s">
        <v>83</v>
      </c>
      <c r="B15" s="88" t="s">
        <v>19</v>
      </c>
      <c r="C15" s="87">
        <f>1T!F15</f>
        <v>766</v>
      </c>
      <c r="D15" s="41">
        <f>2T!F15</f>
        <v>717.6666666666666</v>
      </c>
      <c r="E15" s="41">
        <f t="shared" si="0"/>
        <v>741.8333333333333</v>
      </c>
    </row>
    <row r="16" spans="1:5" ht="15" customHeight="1">
      <c r="A16" t="s">
        <v>84</v>
      </c>
      <c r="B16" s="9" t="s">
        <v>19</v>
      </c>
      <c r="C16" s="41">
        <f>1T!F16</f>
        <v>3760</v>
      </c>
      <c r="D16" s="41">
        <f>2T!F16</f>
        <v>3760</v>
      </c>
      <c r="E16" s="41">
        <f t="shared" si="0"/>
        <v>3760</v>
      </c>
    </row>
    <row r="17" spans="1:5" ht="15">
      <c r="A17" t="s">
        <v>85</v>
      </c>
      <c r="B17" s="50" t="s">
        <v>19</v>
      </c>
      <c r="C17" s="41">
        <f>1T!F17</f>
        <v>915</v>
      </c>
      <c r="D17" s="41">
        <f>2T!F17</f>
        <v>915</v>
      </c>
      <c r="E17" s="41">
        <f t="shared" si="0"/>
        <v>915</v>
      </c>
    </row>
    <row r="18" spans="1:5" ht="15">
      <c r="A18" t="s">
        <v>89</v>
      </c>
      <c r="B18" s="50" t="s">
        <v>19</v>
      </c>
      <c r="C18" s="41">
        <f>1T!F18</f>
        <v>0</v>
      </c>
      <c r="D18" s="41">
        <f>2T!F18</f>
        <v>0</v>
      </c>
      <c r="E18" s="41">
        <f t="shared" si="0"/>
        <v>0</v>
      </c>
    </row>
    <row r="19" spans="1:5" ht="15">
      <c r="A19" t="s">
        <v>90</v>
      </c>
      <c r="B19" s="50" t="s">
        <v>19</v>
      </c>
      <c r="C19" s="41">
        <f>1T!F19</f>
        <v>0</v>
      </c>
      <c r="D19" s="41">
        <f>2T!F19</f>
        <v>0</v>
      </c>
      <c r="E19" s="41">
        <f t="shared" si="0"/>
        <v>0</v>
      </c>
    </row>
    <row r="20" spans="1:5" ht="15">
      <c r="A20"/>
      <c r="B20" s="10"/>
      <c r="C20" s="41"/>
      <c r="D20" s="41"/>
      <c r="E20" s="41"/>
    </row>
    <row r="21" spans="1:5" ht="15.75" thickBot="1">
      <c r="A21" s="8" t="s">
        <v>3</v>
      </c>
      <c r="B21" s="8"/>
      <c r="C21" s="42">
        <f>SUM(C13:C19)</f>
        <v>9123.333333333334</v>
      </c>
      <c r="D21" s="42">
        <f>SUM(D13:D19)</f>
        <v>9341.333333333334</v>
      </c>
      <c r="E21" s="42">
        <f>SUM(E13:E19)</f>
        <v>9232.333333333334</v>
      </c>
    </row>
    <row r="22" spans="1:6" ht="15.75" thickTop="1">
      <c r="A22" s="27" t="s">
        <v>86</v>
      </c>
      <c r="B22" s="26"/>
      <c r="C22" s="26"/>
      <c r="D22" s="27"/>
      <c r="E22" s="27"/>
      <c r="F22" s="27"/>
    </row>
    <row r="23" spans="1:7" ht="15">
      <c r="A23" s="109" t="s">
        <v>94</v>
      </c>
      <c r="B23" s="109"/>
      <c r="C23" s="109"/>
      <c r="D23" s="109"/>
      <c r="E23" s="109"/>
      <c r="F23" s="109"/>
      <c r="G23" s="109"/>
    </row>
    <row r="24" spans="1:6" ht="15">
      <c r="A24" s="29"/>
      <c r="B24" s="29"/>
      <c r="C24" s="29"/>
      <c r="D24" s="29"/>
      <c r="E24" s="29"/>
      <c r="F24" s="27"/>
    </row>
    <row r="25" spans="1:6" ht="15">
      <c r="A25" s="115" t="s">
        <v>4</v>
      </c>
      <c r="B25" s="115"/>
      <c r="C25" s="115"/>
      <c r="D25" s="115"/>
      <c r="E25" s="115"/>
      <c r="F25" s="27"/>
    </row>
    <row r="26" spans="1:6" ht="15">
      <c r="A26" s="115" t="s">
        <v>39</v>
      </c>
      <c r="B26" s="115"/>
      <c r="C26" s="115"/>
      <c r="D26" s="115"/>
      <c r="E26" s="115"/>
      <c r="F26" s="26"/>
    </row>
    <row r="27" spans="1:6" ht="15">
      <c r="A27" s="115" t="s">
        <v>5</v>
      </c>
      <c r="B27" s="115"/>
      <c r="C27" s="115"/>
      <c r="D27" s="115"/>
      <c r="E27" s="115"/>
      <c r="F27" s="26"/>
    </row>
    <row r="28" spans="1:6" s="32" customFormat="1" ht="15">
      <c r="A28" s="25"/>
      <c r="B28" s="25"/>
      <c r="C28" s="25"/>
      <c r="D28" s="25"/>
      <c r="E28" s="25"/>
      <c r="F28" s="26"/>
    </row>
    <row r="29" spans="1:4" ht="15.75" thickBot="1">
      <c r="A29" s="49" t="s">
        <v>69</v>
      </c>
      <c r="B29" s="4" t="s">
        <v>32</v>
      </c>
      <c r="C29" s="4" t="s">
        <v>42</v>
      </c>
      <c r="D29" s="4" t="s">
        <v>43</v>
      </c>
    </row>
    <row r="30" spans="1:4" ht="15">
      <c r="A30" s="40"/>
      <c r="B30" s="41"/>
      <c r="C30" s="41"/>
      <c r="D30" s="41"/>
    </row>
    <row r="31" spans="1:4" ht="15">
      <c r="A31" t="s">
        <v>81</v>
      </c>
      <c r="B31" s="41">
        <f>+1T!E31</f>
        <v>320506891</v>
      </c>
      <c r="C31" s="41">
        <f>+2T!E31</f>
        <v>358190154</v>
      </c>
      <c r="D31" s="41">
        <f aca="true" t="shared" si="1" ref="D31:D38">+SUM(B31:C31)</f>
        <v>678697045</v>
      </c>
    </row>
    <row r="32" spans="1:4" ht="15">
      <c r="A32" t="s">
        <v>82</v>
      </c>
      <c r="B32" s="41">
        <f>+1T!E32</f>
        <v>684831780.8</v>
      </c>
      <c r="C32" s="41">
        <f>+2T!E32</f>
        <v>524235846.45</v>
      </c>
      <c r="D32" s="41">
        <f t="shared" si="1"/>
        <v>1209067627.25</v>
      </c>
    </row>
    <row r="33" spans="1:4" ht="30">
      <c r="A33" s="83" t="s">
        <v>83</v>
      </c>
      <c r="B33" s="41">
        <f>+1T!E33</f>
        <v>156417889</v>
      </c>
      <c r="C33" s="41">
        <f>+2T!E33</f>
        <v>157043866</v>
      </c>
      <c r="D33" s="41">
        <f t="shared" si="1"/>
        <v>313461755</v>
      </c>
    </row>
    <row r="34" spans="1:4" ht="15">
      <c r="A34" t="s">
        <v>84</v>
      </c>
      <c r="B34" s="41">
        <f>+1T!E34</f>
        <v>310000</v>
      </c>
      <c r="C34" s="41">
        <f>+2T!E34</f>
        <v>6042981.3</v>
      </c>
      <c r="D34" s="41">
        <f t="shared" si="1"/>
        <v>6352981.3</v>
      </c>
    </row>
    <row r="35" spans="1:4" ht="15">
      <c r="A35" t="s">
        <v>85</v>
      </c>
      <c r="B35" s="41">
        <f>+1T!E35</f>
        <v>9761245</v>
      </c>
      <c r="C35" s="41">
        <f>+2T!E35</f>
        <v>2998936.4</v>
      </c>
      <c r="D35" s="41">
        <f t="shared" si="1"/>
        <v>12760181.4</v>
      </c>
    </row>
    <row r="36" spans="1:4" ht="15">
      <c r="A36" t="s">
        <v>89</v>
      </c>
      <c r="B36" s="41">
        <f>+1T!E36</f>
        <v>0</v>
      </c>
      <c r="C36" s="41">
        <f>+2T!E36</f>
        <v>337428710</v>
      </c>
      <c r="D36" s="41">
        <f t="shared" si="1"/>
        <v>337428710</v>
      </c>
    </row>
    <row r="37" spans="1:4" ht="15">
      <c r="A37" t="s">
        <v>90</v>
      </c>
      <c r="B37" s="41">
        <f>+1T!E37</f>
        <v>0</v>
      </c>
      <c r="C37" s="41">
        <f>+2T!E37</f>
        <v>254470136.72</v>
      </c>
      <c r="D37" s="41">
        <f t="shared" si="1"/>
        <v>254470136.72</v>
      </c>
    </row>
    <row r="38" spans="1:4" ht="15">
      <c r="A38" t="s">
        <v>80</v>
      </c>
      <c r="B38" s="41">
        <f>+1T!E38</f>
        <v>3021300202.8100004</v>
      </c>
      <c r="C38" s="41">
        <f>+2T!E38</f>
        <v>2372767854.65</v>
      </c>
      <c r="D38" s="41">
        <f t="shared" si="1"/>
        <v>5394068057.460001</v>
      </c>
    </row>
    <row r="39" spans="1:4" ht="15">
      <c r="A39" s="58"/>
      <c r="B39" s="41"/>
      <c r="C39" s="41"/>
      <c r="D39" s="41"/>
    </row>
    <row r="40" spans="1:4" ht="15.75" thickBot="1">
      <c r="A40" s="8" t="s">
        <v>3</v>
      </c>
      <c r="B40" s="42">
        <f>SUM(B31:B38)</f>
        <v>4193128008.6100006</v>
      </c>
      <c r="C40" s="42">
        <f>SUM(C31:C38)</f>
        <v>4013178485.5200005</v>
      </c>
      <c r="D40" s="42">
        <f>SUM(D31:D38)</f>
        <v>8206306494.130001</v>
      </c>
    </row>
    <row r="41" spans="1:4" ht="15.75" thickTop="1">
      <c r="A41" s="36" t="s">
        <v>44</v>
      </c>
      <c r="B41" s="22"/>
      <c r="C41" s="22"/>
      <c r="D41" s="22"/>
    </row>
    <row r="42" spans="1:4" ht="15">
      <c r="A42" s="30"/>
      <c r="B42" s="30"/>
      <c r="C42" s="30"/>
      <c r="D42" s="30"/>
    </row>
    <row r="43" spans="1:6" ht="15">
      <c r="A43" s="27"/>
      <c r="B43" s="27"/>
      <c r="C43" s="27"/>
      <c r="D43" s="27"/>
      <c r="E43" s="27"/>
      <c r="F43" s="27"/>
    </row>
    <row r="44" spans="1:6" ht="15">
      <c r="A44" s="115" t="s">
        <v>6</v>
      </c>
      <c r="B44" s="115"/>
      <c r="C44" s="115"/>
      <c r="D44" s="115"/>
      <c r="E44" s="115"/>
      <c r="F44" s="27"/>
    </row>
    <row r="45" spans="1:6" ht="15">
      <c r="A45" s="115" t="s">
        <v>40</v>
      </c>
      <c r="B45" s="115"/>
      <c r="C45" s="115"/>
      <c r="D45" s="115"/>
      <c r="E45" s="115"/>
      <c r="F45" s="26"/>
    </row>
    <row r="46" spans="1:6" ht="15">
      <c r="A46" s="115" t="s">
        <v>5</v>
      </c>
      <c r="B46" s="115"/>
      <c r="C46" s="115"/>
      <c r="D46" s="115"/>
      <c r="E46" s="115"/>
      <c r="F46" s="26"/>
    </row>
    <row r="47" spans="1:6" ht="15">
      <c r="A47" s="25"/>
      <c r="B47" s="25"/>
      <c r="C47" s="25"/>
      <c r="D47" s="25"/>
      <c r="E47" s="25"/>
      <c r="F47" s="26"/>
    </row>
    <row r="48" spans="1:5" ht="15.75" thickBot="1">
      <c r="A48" s="14" t="s">
        <v>7</v>
      </c>
      <c r="B48" s="4" t="s">
        <v>32</v>
      </c>
      <c r="C48" s="4" t="s">
        <v>42</v>
      </c>
      <c r="D48" s="4" t="s">
        <v>43</v>
      </c>
      <c r="E48" s="22"/>
    </row>
    <row r="49" spans="1:5" ht="15">
      <c r="A49" s="91"/>
      <c r="B49" s="22"/>
      <c r="C49" s="22"/>
      <c r="D49" s="22"/>
      <c r="E49" s="22"/>
    </row>
    <row r="50" spans="1:5" ht="15">
      <c r="A50" s="13" t="s">
        <v>8</v>
      </c>
      <c r="B50" s="43">
        <f>+1T!E50</f>
        <v>3021300202.8100004</v>
      </c>
      <c r="C50" s="43">
        <f>+2T!E50</f>
        <v>2372767854.65</v>
      </c>
      <c r="D50" s="43">
        <f aca="true" t="shared" si="2" ref="D50:D55">SUM(B50:C50)</f>
        <v>5394068057.460001</v>
      </c>
      <c r="E50" s="31"/>
    </row>
    <row r="51" spans="1:5" ht="15">
      <c r="A51" s="13" t="s">
        <v>9</v>
      </c>
      <c r="B51" s="43">
        <f>+1T!E51</f>
        <v>7474070</v>
      </c>
      <c r="C51" s="43">
        <f>+2T!E51</f>
        <v>38537219.3</v>
      </c>
      <c r="D51" s="43">
        <f t="shared" si="2"/>
        <v>46011289.3</v>
      </c>
      <c r="E51" s="31"/>
    </row>
    <row r="52" spans="1:5" ht="15">
      <c r="A52" s="13" t="s">
        <v>34</v>
      </c>
      <c r="B52" s="43">
        <f>+1T!E52</f>
        <v>1161756560.8</v>
      </c>
      <c r="C52" s="43">
        <f>+2T!E52</f>
        <v>1039469866.45</v>
      </c>
      <c r="D52" s="43">
        <f t="shared" si="2"/>
        <v>2201226427.25</v>
      </c>
      <c r="E52" s="31"/>
    </row>
    <row r="53" spans="1:5" ht="15">
      <c r="A53" s="13" t="s">
        <v>10</v>
      </c>
      <c r="B53" s="43">
        <f>+1T!E53</f>
        <v>2597175</v>
      </c>
      <c r="C53" s="43">
        <f>+2T!E53</f>
        <v>444698.4</v>
      </c>
      <c r="D53" s="43">
        <f t="shared" si="2"/>
        <v>3041873.4</v>
      </c>
      <c r="E53" s="33"/>
    </row>
    <row r="54" spans="1:5" ht="15">
      <c r="A54" s="45" t="s">
        <v>68</v>
      </c>
      <c r="B54" s="43">
        <f>+1T!E54</f>
        <v>0</v>
      </c>
      <c r="C54" s="43">
        <f>+2T!E54</f>
        <v>337428710.58000004</v>
      </c>
      <c r="D54" s="43">
        <f t="shared" si="2"/>
        <v>337428710.58000004</v>
      </c>
      <c r="E54" s="33"/>
    </row>
    <row r="55" spans="1:5" ht="15">
      <c r="A55" s="45" t="s">
        <v>88</v>
      </c>
      <c r="B55" s="43">
        <f>+1T!E55</f>
        <v>0</v>
      </c>
      <c r="C55" s="43">
        <f>+2T!E55</f>
        <v>224530136.72</v>
      </c>
      <c r="D55" s="43">
        <f t="shared" si="2"/>
        <v>224530136.72</v>
      </c>
      <c r="E55" s="33"/>
    </row>
    <row r="56" spans="1:5" ht="15">
      <c r="A56" s="45"/>
      <c r="B56" s="43"/>
      <c r="C56" s="43"/>
      <c r="D56" s="43"/>
      <c r="E56" s="33"/>
    </row>
    <row r="57" spans="1:5" ht="15.75" thickBot="1">
      <c r="A57" s="15" t="s">
        <v>3</v>
      </c>
      <c r="B57" s="19">
        <f>+SUM(B50:B55)</f>
        <v>4193128008.6100006</v>
      </c>
      <c r="C57" s="19">
        <f>+SUM(C50:C55)</f>
        <v>4013178486.1000004</v>
      </c>
      <c r="D57" s="19">
        <f>+SUM(D50:D55)</f>
        <v>8206306494.710001</v>
      </c>
      <c r="E57" s="33"/>
    </row>
    <row r="58" spans="1:5" ht="15.75" thickTop="1">
      <c r="A58" s="26" t="s">
        <v>44</v>
      </c>
      <c r="B58" s="37"/>
      <c r="C58" s="37"/>
      <c r="D58" s="37"/>
      <c r="E58" s="37"/>
    </row>
    <row r="59" spans="1:5" ht="15">
      <c r="A59" s="34"/>
      <c r="B59" s="37"/>
      <c r="C59" s="37"/>
      <c r="D59" s="37"/>
      <c r="E59" s="37"/>
    </row>
    <row r="60" spans="1:6" ht="15">
      <c r="A60" s="27"/>
      <c r="B60" s="27"/>
      <c r="C60" s="27"/>
      <c r="D60" s="27"/>
      <c r="E60" s="27"/>
      <c r="F60" s="27"/>
    </row>
    <row r="61" spans="1:6" ht="15">
      <c r="A61" s="115" t="s">
        <v>11</v>
      </c>
      <c r="B61" s="115"/>
      <c r="C61" s="115"/>
      <c r="D61" s="115"/>
      <c r="E61" s="115"/>
      <c r="F61" s="26"/>
    </row>
    <row r="62" spans="1:6" ht="15">
      <c r="A62" s="115" t="s">
        <v>12</v>
      </c>
      <c r="B62" s="115"/>
      <c r="C62" s="115"/>
      <c r="D62" s="115"/>
      <c r="E62" s="115"/>
      <c r="F62" s="26"/>
    </row>
    <row r="63" spans="1:6" ht="15">
      <c r="A63" s="115" t="s">
        <v>5</v>
      </c>
      <c r="B63" s="115"/>
      <c r="C63" s="115"/>
      <c r="D63" s="115"/>
      <c r="E63" s="115"/>
      <c r="F63" s="38"/>
    </row>
    <row r="64" spans="1:6" ht="15">
      <c r="A64" s="26"/>
      <c r="B64" s="26"/>
      <c r="C64" s="26"/>
      <c r="D64" s="26"/>
      <c r="E64" s="26"/>
      <c r="F64" s="26"/>
    </row>
    <row r="65" spans="1:5" ht="15.75" thickBot="1">
      <c r="A65" s="4" t="s">
        <v>13</v>
      </c>
      <c r="B65" s="4" t="s">
        <v>32</v>
      </c>
      <c r="C65" s="4" t="s">
        <v>42</v>
      </c>
      <c r="D65" s="4" t="s">
        <v>43</v>
      </c>
      <c r="E65" s="22"/>
    </row>
    <row r="66" spans="1:5" ht="15">
      <c r="A66" s="13" t="s">
        <v>14</v>
      </c>
      <c r="B66" s="45">
        <f>+1T!E66</f>
        <v>3529215981</v>
      </c>
      <c r="C66" s="45">
        <f>+2T!E66</f>
        <v>1886958920.9000006</v>
      </c>
      <c r="D66" s="45">
        <f>B66</f>
        <v>3529215981</v>
      </c>
      <c r="E66" s="13"/>
    </row>
    <row r="67" spans="1:5" ht="15">
      <c r="A67" s="13" t="s">
        <v>15</v>
      </c>
      <c r="B67" s="45">
        <f>+1T!E67</f>
        <v>2550870948.51</v>
      </c>
      <c r="C67" s="45">
        <f>+2T!E67</f>
        <v>4234917650.0600004</v>
      </c>
      <c r="D67" s="45">
        <f>SUM(B67:C67)</f>
        <v>6785788598.570001</v>
      </c>
      <c r="E67" s="13"/>
    </row>
    <row r="68" spans="1:5" ht="15">
      <c r="A68" s="13" t="s">
        <v>16</v>
      </c>
      <c r="B68" s="45">
        <f>+1T!E68</f>
        <v>6080086929.51</v>
      </c>
      <c r="C68" s="45">
        <f>+2T!E68</f>
        <v>6121876570.960001</v>
      </c>
      <c r="D68" s="45">
        <f>SUM(D66:D67)</f>
        <v>10315004579.57</v>
      </c>
      <c r="E68" s="13"/>
    </row>
    <row r="69" spans="1:5" ht="15">
      <c r="A69" s="13" t="s">
        <v>17</v>
      </c>
      <c r="B69" s="45">
        <f>+1T!E69</f>
        <v>4193128008.6099997</v>
      </c>
      <c r="C69" s="45">
        <f>+2T!E69</f>
        <v>4013178486.1000004</v>
      </c>
      <c r="D69" s="45">
        <f>SUM(B69:C69)</f>
        <v>8206306494.71</v>
      </c>
      <c r="E69" s="13"/>
    </row>
    <row r="70" spans="1:5" ht="15">
      <c r="A70" s="13" t="s">
        <v>41</v>
      </c>
      <c r="B70" s="45">
        <f>+1T!E70</f>
        <v>1886958920.9000006</v>
      </c>
      <c r="C70" s="45">
        <f>+2T!E70</f>
        <v>2108698084.8600006</v>
      </c>
      <c r="D70" s="45">
        <f>D68-D69</f>
        <v>2108698084.8599997</v>
      </c>
      <c r="E70" s="13"/>
    </row>
    <row r="71" spans="1:6" ht="15.75" thickBot="1">
      <c r="A71" s="15"/>
      <c r="B71" s="46"/>
      <c r="C71" s="46"/>
      <c r="D71" s="46"/>
      <c r="E71" s="34"/>
      <c r="F71" s="27"/>
    </row>
    <row r="72" spans="1:6" ht="15.75" thickTop="1">
      <c r="A72" s="13" t="s">
        <v>44</v>
      </c>
      <c r="B72" s="39"/>
      <c r="C72" s="39"/>
      <c r="D72" s="39"/>
      <c r="E72" s="22"/>
      <c r="F72" s="13"/>
    </row>
    <row r="73" spans="1:6" ht="15">
      <c r="A73" s="26"/>
      <c r="B73" s="26"/>
      <c r="C73" s="26"/>
      <c r="D73" s="27"/>
      <c r="E73" s="27"/>
      <c r="F73" s="27"/>
    </row>
    <row r="75" ht="15">
      <c r="A75" s="6" t="s">
        <v>95</v>
      </c>
    </row>
    <row r="76" ht="15">
      <c r="A76" s="76"/>
    </row>
    <row r="77" ht="15">
      <c r="A77" s="76"/>
    </row>
    <row r="78" ht="15">
      <c r="A78" s="76"/>
    </row>
  </sheetData>
  <sheetProtection/>
  <mergeCells count="13">
    <mergeCell ref="A8:E8"/>
    <mergeCell ref="A46:E46"/>
    <mergeCell ref="A1:E1"/>
    <mergeCell ref="A61:E61"/>
    <mergeCell ref="A62:E62"/>
    <mergeCell ref="A63:E63"/>
    <mergeCell ref="A9:E9"/>
    <mergeCell ref="A25:E25"/>
    <mergeCell ref="A26:E26"/>
    <mergeCell ref="A27:E27"/>
    <mergeCell ref="A44:E44"/>
    <mergeCell ref="A45:E45"/>
    <mergeCell ref="A23:G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PageLayoutView="0" workbookViewId="0" topLeftCell="A1">
      <selection activeCell="E70" sqref="E70"/>
    </sheetView>
  </sheetViews>
  <sheetFormatPr defaultColWidth="11.421875" defaultRowHeight="15"/>
  <cols>
    <col min="1" max="1" width="61.421875" style="24" customWidth="1"/>
    <col min="2" max="2" width="38.00390625" style="24" customWidth="1"/>
    <col min="3" max="3" width="17.28125" style="24" bestFit="1" customWidth="1"/>
    <col min="4" max="4" width="16.28125" style="24" bestFit="1" customWidth="1"/>
    <col min="5" max="5" width="16.7109375" style="24" bestFit="1" customWidth="1"/>
    <col min="6" max="6" width="16.421875" style="24" bestFit="1" customWidth="1"/>
    <col min="7" max="16384" width="11.421875" style="24" customWidth="1"/>
  </cols>
  <sheetData>
    <row r="1" spans="1:6" ht="15">
      <c r="A1" s="116" t="s">
        <v>30</v>
      </c>
      <c r="B1" s="116"/>
      <c r="C1" s="116"/>
      <c r="D1" s="116"/>
      <c r="E1" s="116"/>
      <c r="F1" s="116"/>
    </row>
    <row r="2" spans="1:6" ht="30">
      <c r="A2" s="69" t="s">
        <v>58</v>
      </c>
      <c r="B2" s="51" t="s">
        <v>59</v>
      </c>
      <c r="C2" s="69"/>
      <c r="D2" s="51"/>
      <c r="E2" s="69"/>
      <c r="F2" s="51"/>
    </row>
    <row r="3" spans="1:6" ht="15">
      <c r="A3" s="69" t="s">
        <v>60</v>
      </c>
      <c r="B3" s="51" t="s">
        <v>61</v>
      </c>
      <c r="C3" s="69"/>
      <c r="D3" s="51"/>
      <c r="E3" s="69"/>
      <c r="F3" s="51"/>
    </row>
    <row r="4" spans="1:6" ht="15">
      <c r="A4" s="69" t="s">
        <v>62</v>
      </c>
      <c r="B4" s="51" t="s">
        <v>63</v>
      </c>
      <c r="C4" s="69"/>
      <c r="D4" s="51"/>
      <c r="E4" s="69"/>
      <c r="F4" s="51"/>
    </row>
    <row r="5" spans="1:6" ht="15">
      <c r="A5" s="69" t="s">
        <v>64</v>
      </c>
      <c r="B5" s="51" t="s">
        <v>78</v>
      </c>
      <c r="C5" s="69"/>
      <c r="D5" s="51"/>
      <c r="E5" s="69"/>
      <c r="F5" s="51"/>
    </row>
    <row r="6" spans="1:6" ht="15">
      <c r="A6" s="23"/>
      <c r="B6" s="23"/>
      <c r="C6" s="23"/>
      <c r="D6" s="23"/>
      <c r="E6" s="23"/>
      <c r="F6" s="23"/>
    </row>
    <row r="7" spans="2:6" ht="15">
      <c r="B7" s="25"/>
      <c r="C7" s="25"/>
      <c r="D7" s="25"/>
      <c r="E7" s="25"/>
      <c r="F7" s="25"/>
    </row>
    <row r="8" spans="1:6" ht="15">
      <c r="A8" s="115" t="s">
        <v>0</v>
      </c>
      <c r="B8" s="115"/>
      <c r="C8" s="115"/>
      <c r="D8" s="115"/>
      <c r="E8" s="115"/>
      <c r="F8" s="115"/>
    </row>
    <row r="9" spans="1:6" ht="15">
      <c r="A9" s="115" t="s">
        <v>1</v>
      </c>
      <c r="B9" s="115"/>
      <c r="C9" s="115"/>
      <c r="D9" s="115"/>
      <c r="E9" s="115"/>
      <c r="F9" s="115"/>
    </row>
    <row r="10" spans="1:6" ht="15">
      <c r="A10" s="26"/>
      <c r="B10" s="26"/>
      <c r="C10" s="26"/>
      <c r="D10" s="27"/>
      <c r="E10" s="27"/>
      <c r="F10" s="27"/>
    </row>
    <row r="11" spans="1:6" ht="15.75" thickBot="1">
      <c r="A11" s="49" t="s">
        <v>69</v>
      </c>
      <c r="B11" s="4" t="s">
        <v>2</v>
      </c>
      <c r="C11" s="4" t="s">
        <v>32</v>
      </c>
      <c r="D11" s="4" t="s">
        <v>42</v>
      </c>
      <c r="E11" s="4" t="s">
        <v>45</v>
      </c>
      <c r="F11" s="49" t="s">
        <v>87</v>
      </c>
    </row>
    <row r="12" spans="1:6" ht="30" customHeight="1">
      <c r="A12" s="28"/>
      <c r="B12" s="28"/>
      <c r="C12" s="28"/>
      <c r="D12" s="28"/>
      <c r="E12" s="28"/>
      <c r="F12" s="28"/>
    </row>
    <row r="13" spans="1:6" ht="15">
      <c r="A13" t="s">
        <v>81</v>
      </c>
      <c r="B13" s="5" t="s">
        <v>19</v>
      </c>
      <c r="C13" s="41">
        <f>1T!F13</f>
        <v>2195.3333333333335</v>
      </c>
      <c r="D13" s="41">
        <f>2T!F13</f>
        <v>2271</v>
      </c>
      <c r="E13" s="41">
        <f>3T!F13</f>
        <v>1978.3333333333333</v>
      </c>
      <c r="F13" s="41">
        <f aca="true" t="shared" si="0" ref="F13:F19">AVERAGE(C13:E13)</f>
        <v>2148.222222222222</v>
      </c>
    </row>
    <row r="14" spans="1:6" ht="15">
      <c r="A14" t="s">
        <v>82</v>
      </c>
      <c r="B14" s="5" t="s">
        <v>19</v>
      </c>
      <c r="C14" s="41">
        <f>1T!F14</f>
        <v>1487</v>
      </c>
      <c r="D14" s="41">
        <f>2T!F14</f>
        <v>1677.6666666666667</v>
      </c>
      <c r="E14" s="41">
        <f>3T!F14</f>
        <v>1760</v>
      </c>
      <c r="F14" s="41">
        <f t="shared" si="0"/>
        <v>1641.5555555555557</v>
      </c>
    </row>
    <row r="15" spans="1:6" ht="15">
      <c r="A15" s="83" t="s">
        <v>83</v>
      </c>
      <c r="B15" s="5" t="s">
        <v>19</v>
      </c>
      <c r="C15" s="41">
        <f>1T!F15</f>
        <v>766</v>
      </c>
      <c r="D15" s="41">
        <f>2T!F15</f>
        <v>717.6666666666666</v>
      </c>
      <c r="E15" s="41">
        <f>3T!F15</f>
        <v>714</v>
      </c>
      <c r="F15" s="41">
        <f t="shared" si="0"/>
        <v>732.5555555555555</v>
      </c>
    </row>
    <row r="16" spans="1:6" ht="15" customHeight="1">
      <c r="A16" t="s">
        <v>84</v>
      </c>
      <c r="B16" s="9" t="s">
        <v>19</v>
      </c>
      <c r="C16" s="41">
        <f>1T!F16</f>
        <v>3760</v>
      </c>
      <c r="D16" s="41">
        <f>2T!F16</f>
        <v>3760</v>
      </c>
      <c r="E16" s="41">
        <f>3T!F16</f>
        <v>3760</v>
      </c>
      <c r="F16" s="41">
        <f t="shared" si="0"/>
        <v>3760</v>
      </c>
    </row>
    <row r="17" spans="1:6" ht="15">
      <c r="A17" t="s">
        <v>85</v>
      </c>
      <c r="B17" s="50" t="s">
        <v>19</v>
      </c>
      <c r="C17" s="41">
        <f>1T!F17</f>
        <v>915</v>
      </c>
      <c r="D17" s="41">
        <f>2T!F17</f>
        <v>915</v>
      </c>
      <c r="E17" s="41">
        <f>3T!F17</f>
        <v>915</v>
      </c>
      <c r="F17" s="41">
        <f t="shared" si="0"/>
        <v>915</v>
      </c>
    </row>
    <row r="18" spans="1:6" ht="15">
      <c r="A18" t="s">
        <v>89</v>
      </c>
      <c r="B18" s="50" t="s">
        <v>19</v>
      </c>
      <c r="C18" s="41">
        <f>1T!F18</f>
        <v>0</v>
      </c>
      <c r="D18" s="41">
        <f>2T!F18</f>
        <v>0</v>
      </c>
      <c r="E18" s="41">
        <f>3T!F18</f>
        <v>0</v>
      </c>
      <c r="F18" s="41">
        <f t="shared" si="0"/>
        <v>0</v>
      </c>
    </row>
    <row r="19" spans="1:6" ht="15">
      <c r="A19" t="s">
        <v>90</v>
      </c>
      <c r="B19" s="50" t="s">
        <v>19</v>
      </c>
      <c r="C19" s="41">
        <f>1T!F19</f>
        <v>0</v>
      </c>
      <c r="D19" s="41">
        <f>2T!F19</f>
        <v>0</v>
      </c>
      <c r="E19" s="41">
        <f>3T!F19</f>
        <v>0</v>
      </c>
      <c r="F19" s="41">
        <f t="shared" si="0"/>
        <v>0</v>
      </c>
    </row>
    <row r="20" spans="1:6" ht="15">
      <c r="A20"/>
      <c r="B20" s="10"/>
      <c r="C20" s="41"/>
      <c r="D20" s="41"/>
      <c r="E20" s="41"/>
      <c r="F20" s="41"/>
    </row>
    <row r="21" spans="1:6" ht="15.75" thickBot="1">
      <c r="A21" s="8" t="s">
        <v>3</v>
      </c>
      <c r="B21" s="8"/>
      <c r="C21" s="42">
        <f>SUM(C13:C19)</f>
        <v>9123.333333333334</v>
      </c>
      <c r="D21" s="42">
        <f>SUM(D13:D19)</f>
        <v>9341.333333333334</v>
      </c>
      <c r="E21" s="42">
        <f>SUM(E13:E19)</f>
        <v>9127.333333333332</v>
      </c>
      <c r="F21" s="42">
        <f>SUM(F13:F19)</f>
        <v>9197.333333333332</v>
      </c>
    </row>
    <row r="22" spans="1:6" ht="15.75" thickTop="1">
      <c r="A22" s="27" t="s">
        <v>86</v>
      </c>
      <c r="B22" s="26"/>
      <c r="C22" s="26"/>
      <c r="D22" s="27"/>
      <c r="E22" s="27"/>
      <c r="F22" s="27"/>
    </row>
    <row r="23" spans="1:7" ht="15">
      <c r="A23" s="109" t="s">
        <v>94</v>
      </c>
      <c r="B23" s="109"/>
      <c r="C23" s="109"/>
      <c r="D23" s="109"/>
      <c r="E23" s="109"/>
      <c r="F23" s="109"/>
      <c r="G23" s="109"/>
    </row>
    <row r="24" spans="1:6" ht="15">
      <c r="A24" s="29"/>
      <c r="B24" s="29"/>
      <c r="C24" s="29"/>
      <c r="D24" s="29"/>
      <c r="E24" s="29"/>
      <c r="F24" s="29"/>
    </row>
    <row r="25" spans="1:6" ht="15">
      <c r="A25" s="115" t="s">
        <v>4</v>
      </c>
      <c r="B25" s="115"/>
      <c r="C25" s="115"/>
      <c r="D25" s="115"/>
      <c r="E25" s="115"/>
      <c r="F25" s="115"/>
    </row>
    <row r="26" spans="1:6" ht="15">
      <c r="A26" s="115" t="s">
        <v>39</v>
      </c>
      <c r="B26" s="115"/>
      <c r="C26" s="115"/>
      <c r="D26" s="115"/>
      <c r="E26" s="115"/>
      <c r="F26" s="115"/>
    </row>
    <row r="27" spans="1:6" ht="15">
      <c r="A27" s="115" t="s">
        <v>5</v>
      </c>
      <c r="B27" s="115"/>
      <c r="C27" s="115"/>
      <c r="D27" s="115"/>
      <c r="E27" s="115"/>
      <c r="F27" s="115"/>
    </row>
    <row r="28" spans="1:6" s="32" customFormat="1" ht="15">
      <c r="A28" s="25"/>
      <c r="B28" s="25"/>
      <c r="C28" s="25"/>
      <c r="D28" s="25"/>
      <c r="E28" s="25"/>
      <c r="F28" s="25"/>
    </row>
    <row r="29" spans="1:5" ht="15.75" thickBot="1">
      <c r="A29" s="49" t="s">
        <v>69</v>
      </c>
      <c r="B29" s="4" t="s">
        <v>32</v>
      </c>
      <c r="C29" s="4" t="s">
        <v>42</v>
      </c>
      <c r="D29" s="4" t="s">
        <v>45</v>
      </c>
      <c r="E29" s="4" t="s">
        <v>46</v>
      </c>
    </row>
    <row r="30" spans="1:5" ht="15">
      <c r="A30" s="40"/>
      <c r="B30" s="41"/>
      <c r="C30" s="41"/>
      <c r="D30" s="41"/>
      <c r="E30" s="41"/>
    </row>
    <row r="31" spans="1:5" ht="15">
      <c r="A31" t="s">
        <v>81</v>
      </c>
      <c r="B31" s="41">
        <f>+1T!E31</f>
        <v>320506891</v>
      </c>
      <c r="C31" s="41">
        <f>+2T!E31</f>
        <v>358190154</v>
      </c>
      <c r="D31" s="41">
        <f>+3T!E31</f>
        <v>324494155</v>
      </c>
      <c r="E31" s="41">
        <f aca="true" t="shared" si="1" ref="E31:E38">SUM(B31:D31)</f>
        <v>1003191200</v>
      </c>
    </row>
    <row r="32" spans="1:5" ht="15">
      <c r="A32" t="s">
        <v>82</v>
      </c>
      <c r="B32" s="41">
        <f>+1T!E32</f>
        <v>684831780.8</v>
      </c>
      <c r="C32" s="41">
        <f>+2T!E32</f>
        <v>524235846.45</v>
      </c>
      <c r="D32" s="41">
        <f>+3T!E32</f>
        <v>459708084</v>
      </c>
      <c r="E32" s="41">
        <f t="shared" si="1"/>
        <v>1668775711.25</v>
      </c>
    </row>
    <row r="33" spans="1:5" ht="15">
      <c r="A33" s="83" t="s">
        <v>83</v>
      </c>
      <c r="B33" s="41">
        <f>+1T!E33</f>
        <v>156417889</v>
      </c>
      <c r="C33" s="41">
        <f>+2T!E33</f>
        <v>157043866</v>
      </c>
      <c r="D33" s="41">
        <f>+3T!E33</f>
        <v>156533229</v>
      </c>
      <c r="E33" s="41">
        <f t="shared" si="1"/>
        <v>469994984</v>
      </c>
    </row>
    <row r="34" spans="1:5" ht="15">
      <c r="A34" t="s">
        <v>84</v>
      </c>
      <c r="B34" s="41">
        <f>+1T!E34</f>
        <v>310000</v>
      </c>
      <c r="C34" s="41">
        <f>+2T!E34</f>
        <v>6042981.3</v>
      </c>
      <c r="D34" s="41">
        <f>+3T!E34</f>
        <v>30121049.3</v>
      </c>
      <c r="E34" s="41">
        <f t="shared" si="1"/>
        <v>36474030.6</v>
      </c>
    </row>
    <row r="35" spans="1:5" ht="15">
      <c r="A35" t="s">
        <v>85</v>
      </c>
      <c r="B35" s="41">
        <f>+1T!E35</f>
        <v>9761245</v>
      </c>
      <c r="C35" s="41">
        <f>+2T!E35</f>
        <v>2998936.4</v>
      </c>
      <c r="D35" s="41">
        <f>+3T!E35</f>
        <v>11342804.15</v>
      </c>
      <c r="E35" s="41">
        <f t="shared" si="1"/>
        <v>24102985.55</v>
      </c>
    </row>
    <row r="36" spans="1:5" ht="15">
      <c r="A36" t="s">
        <v>89</v>
      </c>
      <c r="B36" s="41">
        <f>+1T!E36</f>
        <v>0</v>
      </c>
      <c r="C36" s="41">
        <f>+2T!E36</f>
        <v>337428710</v>
      </c>
      <c r="D36" s="41">
        <f>+3T!E36</f>
        <v>269758041</v>
      </c>
      <c r="E36" s="41">
        <f t="shared" si="1"/>
        <v>607186751</v>
      </c>
    </row>
    <row r="37" spans="1:5" ht="15">
      <c r="A37" t="s">
        <v>90</v>
      </c>
      <c r="B37" s="41">
        <f>+1T!E37</f>
        <v>0</v>
      </c>
      <c r="C37" s="41">
        <f>+2T!E37</f>
        <v>254470136.72</v>
      </c>
      <c r="D37" s="41">
        <f>+3T!E37</f>
        <v>37240000</v>
      </c>
      <c r="E37" s="41">
        <f t="shared" si="1"/>
        <v>291710136.72</v>
      </c>
    </row>
    <row r="38" spans="1:5" ht="15">
      <c r="A38" t="s">
        <v>80</v>
      </c>
      <c r="B38" s="41">
        <f>+1T!E38</f>
        <v>3021300202.8100004</v>
      </c>
      <c r="C38" s="41">
        <f>+2T!E38</f>
        <v>2372767854.65</v>
      </c>
      <c r="D38" s="41">
        <f>+3T!E38</f>
        <v>2371558535.63</v>
      </c>
      <c r="E38" s="41">
        <f t="shared" si="1"/>
        <v>7765626593.090001</v>
      </c>
    </row>
    <row r="39" spans="1:5" ht="15">
      <c r="A39" s="58"/>
      <c r="B39" s="41"/>
      <c r="C39" s="41"/>
      <c r="D39" s="41"/>
      <c r="E39" s="41"/>
    </row>
    <row r="40" spans="1:5" ht="15.75" thickBot="1">
      <c r="A40" s="8" t="s">
        <v>3</v>
      </c>
      <c r="B40" s="42">
        <f>SUM(B31:B38)</f>
        <v>4193128008.6100006</v>
      </c>
      <c r="C40" s="42">
        <f>SUM(C31:C38)</f>
        <v>4013178485.5200005</v>
      </c>
      <c r="D40" s="42">
        <f>SUM(D31:D38)</f>
        <v>3660755898.08</v>
      </c>
      <c r="E40" s="42">
        <f>SUM(E31:E38)</f>
        <v>11867062392.210001</v>
      </c>
    </row>
    <row r="41" spans="1:5" ht="15.75" thickTop="1">
      <c r="A41" s="36" t="s">
        <v>44</v>
      </c>
      <c r="B41" s="28"/>
      <c r="C41" s="28"/>
      <c r="D41" s="28"/>
      <c r="E41" s="28"/>
    </row>
    <row r="42" spans="1:5" ht="15">
      <c r="A42" s="28"/>
      <c r="B42" s="28"/>
      <c r="C42" s="28"/>
      <c r="D42" s="28"/>
      <c r="E42" s="28"/>
    </row>
    <row r="43" spans="1:6" ht="15">
      <c r="A43" s="27"/>
      <c r="B43" s="27"/>
      <c r="C43" s="27"/>
      <c r="D43" s="27"/>
      <c r="E43" s="27"/>
      <c r="F43" s="27"/>
    </row>
    <row r="44" spans="1:6" ht="15">
      <c r="A44" s="115" t="s">
        <v>6</v>
      </c>
      <c r="B44" s="115"/>
      <c r="C44" s="115"/>
      <c r="D44" s="115"/>
      <c r="E44" s="115"/>
      <c r="F44" s="115"/>
    </row>
    <row r="45" spans="1:6" ht="15">
      <c r="A45" s="115" t="s">
        <v>40</v>
      </c>
      <c r="B45" s="115"/>
      <c r="C45" s="115"/>
      <c r="D45" s="115"/>
      <c r="E45" s="115"/>
      <c r="F45" s="115"/>
    </row>
    <row r="46" spans="1:6" ht="15">
      <c r="A46" s="115" t="s">
        <v>5</v>
      </c>
      <c r="B46" s="115"/>
      <c r="C46" s="115"/>
      <c r="D46" s="115"/>
      <c r="E46" s="115"/>
      <c r="F46" s="115"/>
    </row>
    <row r="47" spans="1:7" ht="15">
      <c r="A47" s="25"/>
      <c r="B47" s="25"/>
      <c r="C47" s="25"/>
      <c r="D47" s="25"/>
      <c r="E47" s="25"/>
      <c r="F47" s="25"/>
      <c r="G47" s="32"/>
    </row>
    <row r="48" spans="1:5" ht="15.75" thickBot="1">
      <c r="A48" s="14" t="s">
        <v>7</v>
      </c>
      <c r="B48" s="4" t="s">
        <v>32</v>
      </c>
      <c r="C48" s="4" t="s">
        <v>42</v>
      </c>
      <c r="D48" s="4" t="s">
        <v>45</v>
      </c>
      <c r="E48" s="14" t="s">
        <v>46</v>
      </c>
    </row>
    <row r="49" spans="1:5" ht="15">
      <c r="A49" s="91"/>
      <c r="B49" s="22"/>
      <c r="C49" s="22"/>
      <c r="D49" s="22"/>
      <c r="E49" s="91"/>
    </row>
    <row r="50" spans="1:5" ht="15">
      <c r="A50" s="13" t="s">
        <v>8</v>
      </c>
      <c r="B50" s="43">
        <f>+1T!E50</f>
        <v>3021300202.8100004</v>
      </c>
      <c r="C50" s="43">
        <f>+2T!E50</f>
        <v>2372767854.65</v>
      </c>
      <c r="D50" s="43">
        <f>+3T!E50</f>
        <v>2371558535.63</v>
      </c>
      <c r="E50" s="45">
        <f aca="true" t="shared" si="2" ref="E50:E55">SUM(B50:D50)</f>
        <v>7765626593.090001</v>
      </c>
    </row>
    <row r="51" spans="1:5" ht="15">
      <c r="A51" s="13" t="s">
        <v>9</v>
      </c>
      <c r="B51" s="43">
        <f>+1T!E51</f>
        <v>7474070</v>
      </c>
      <c r="C51" s="43">
        <f>+2T!E51</f>
        <v>38537219.3</v>
      </c>
      <c r="D51" s="43">
        <f>+3T!E51</f>
        <v>66201008.9</v>
      </c>
      <c r="E51" s="45">
        <f t="shared" si="2"/>
        <v>112212298.19999999</v>
      </c>
    </row>
    <row r="52" spans="1:5" ht="15">
      <c r="A52" s="13" t="s">
        <v>34</v>
      </c>
      <c r="B52" s="43">
        <f>+1T!E52</f>
        <v>1161756560.8</v>
      </c>
      <c r="C52" s="43">
        <f>+2T!E52</f>
        <v>1039469866.45</v>
      </c>
      <c r="D52" s="43">
        <f>+3T!E52</f>
        <v>10542844.55</v>
      </c>
      <c r="E52" s="45">
        <f t="shared" si="2"/>
        <v>2211769271.8</v>
      </c>
    </row>
    <row r="53" spans="1:5" ht="15">
      <c r="A53" s="13" t="s">
        <v>10</v>
      </c>
      <c r="B53" s="43">
        <f>+1T!E53</f>
        <v>2597175</v>
      </c>
      <c r="C53" s="43">
        <f>+2T!E53</f>
        <v>444698.4</v>
      </c>
      <c r="D53" s="43">
        <f>+3T!E53</f>
        <v>940735468</v>
      </c>
      <c r="E53" s="45">
        <f t="shared" si="2"/>
        <v>943777341.4</v>
      </c>
    </row>
    <row r="54" spans="1:5" ht="15">
      <c r="A54" s="45" t="s">
        <v>68</v>
      </c>
      <c r="B54" s="43">
        <f>+1T!E54</f>
        <v>0</v>
      </c>
      <c r="C54" s="43">
        <f>+2T!E54</f>
        <v>337428710.58000004</v>
      </c>
      <c r="D54" s="43">
        <f>+3T!E54</f>
        <v>271718041.16</v>
      </c>
      <c r="E54" s="45">
        <f t="shared" si="2"/>
        <v>609146751.74</v>
      </c>
    </row>
    <row r="55" spans="1:5" ht="15">
      <c r="A55" s="45" t="s">
        <v>88</v>
      </c>
      <c r="B55" s="43">
        <f>+1T!E55</f>
        <v>0</v>
      </c>
      <c r="C55" s="43">
        <f>+2T!E55</f>
        <v>224530136.72</v>
      </c>
      <c r="D55" s="43">
        <f>+3T!E55</f>
        <v>0</v>
      </c>
      <c r="E55" s="45">
        <f t="shared" si="2"/>
        <v>224530136.72</v>
      </c>
    </row>
    <row r="56" spans="1:5" ht="15">
      <c r="A56" s="45"/>
      <c r="B56" s="43"/>
      <c r="C56" s="43"/>
      <c r="D56" s="43"/>
      <c r="E56" s="45"/>
    </row>
    <row r="57" spans="1:5" ht="15.75" thickBot="1">
      <c r="A57" s="15" t="s">
        <v>3</v>
      </c>
      <c r="B57" s="19">
        <f>SUM(B50:B55)</f>
        <v>4193128008.6100006</v>
      </c>
      <c r="C57" s="19">
        <f>SUM(C50:C55)</f>
        <v>4013178486.1000004</v>
      </c>
      <c r="D57" s="19">
        <f>SUM(D50:D55)</f>
        <v>3660755898.2400002</v>
      </c>
      <c r="E57" s="19">
        <f>SUM(E50:E55)</f>
        <v>11867062392.949999</v>
      </c>
    </row>
    <row r="58" spans="1:5" ht="15.75" thickTop="1">
      <c r="A58" s="36" t="s">
        <v>44</v>
      </c>
      <c r="B58" s="37"/>
      <c r="C58" s="37"/>
      <c r="D58" s="37"/>
      <c r="E58" s="37"/>
    </row>
    <row r="59" spans="1:5" ht="15">
      <c r="A59" s="34"/>
      <c r="B59" s="37"/>
      <c r="C59" s="37"/>
      <c r="D59" s="37"/>
      <c r="E59" s="37"/>
    </row>
    <row r="60" spans="1:6" ht="15">
      <c r="A60" s="27"/>
      <c r="B60" s="27"/>
      <c r="C60" s="27"/>
      <c r="D60" s="27"/>
      <c r="E60" s="27"/>
      <c r="F60" s="27"/>
    </row>
    <row r="61" spans="1:6" ht="15">
      <c r="A61" s="115" t="s">
        <v>11</v>
      </c>
      <c r="B61" s="115"/>
      <c r="C61" s="115"/>
      <c r="D61" s="115"/>
      <c r="E61" s="115"/>
      <c r="F61" s="115"/>
    </row>
    <row r="62" spans="1:6" ht="15">
      <c r="A62" s="115" t="s">
        <v>12</v>
      </c>
      <c r="B62" s="115"/>
      <c r="C62" s="115"/>
      <c r="D62" s="115"/>
      <c r="E62" s="115"/>
      <c r="F62" s="115"/>
    </row>
    <row r="63" spans="1:6" ht="15">
      <c r="A63" s="115" t="s">
        <v>5</v>
      </c>
      <c r="B63" s="115"/>
      <c r="C63" s="115"/>
      <c r="D63" s="115"/>
      <c r="E63" s="115"/>
      <c r="F63" s="115"/>
    </row>
    <row r="64" spans="1:6" ht="15">
      <c r="A64" s="26"/>
      <c r="B64" s="26"/>
      <c r="C64" s="26"/>
      <c r="D64" s="26"/>
      <c r="E64" s="26"/>
      <c r="F64" s="26"/>
    </row>
    <row r="65" spans="1:5" ht="15.75" thickBot="1">
      <c r="A65" s="4" t="s">
        <v>13</v>
      </c>
      <c r="B65" s="4" t="s">
        <v>32</v>
      </c>
      <c r="C65" s="4" t="s">
        <v>42</v>
      </c>
      <c r="D65" s="4" t="s">
        <v>45</v>
      </c>
      <c r="E65" s="4" t="s">
        <v>46</v>
      </c>
    </row>
    <row r="66" spans="1:5" ht="15">
      <c r="A66" s="13" t="s">
        <v>14</v>
      </c>
      <c r="B66" s="45">
        <f>+1T!E66</f>
        <v>3529215981</v>
      </c>
      <c r="C66" s="43">
        <f>+2T!E66</f>
        <v>1886958920.9000006</v>
      </c>
      <c r="D66" s="45">
        <f>+3T!E66</f>
        <v>2108698084.8600006</v>
      </c>
      <c r="E66" s="45">
        <f>B66</f>
        <v>3529215981</v>
      </c>
    </row>
    <row r="67" spans="1:5" ht="15">
      <c r="A67" s="13" t="s">
        <v>15</v>
      </c>
      <c r="B67" s="45">
        <f>+1T!E67</f>
        <v>2550870948.51</v>
      </c>
      <c r="C67" s="43">
        <f>+2T!E67</f>
        <v>4234917650.0600004</v>
      </c>
      <c r="D67" s="45">
        <f>+3T!E67</f>
        <v>4230043543.25</v>
      </c>
      <c r="E67" s="45">
        <f>SUM(B67:D67)</f>
        <v>11015832141.82</v>
      </c>
    </row>
    <row r="68" spans="1:5" ht="15">
      <c r="A68" s="13" t="s">
        <v>16</v>
      </c>
      <c r="B68" s="45">
        <f>+1T!E68</f>
        <v>6080086929.51</v>
      </c>
      <c r="C68" s="43">
        <f>+2T!E68</f>
        <v>6121876570.960001</v>
      </c>
      <c r="D68" s="45">
        <f>+3T!E68</f>
        <v>6338741628.110001</v>
      </c>
      <c r="E68" s="45">
        <f>SUM(E66:E67)</f>
        <v>14545048122.82</v>
      </c>
    </row>
    <row r="69" spans="1:5" ht="15">
      <c r="A69" s="13" t="s">
        <v>17</v>
      </c>
      <c r="B69" s="45">
        <f>+1T!E69</f>
        <v>4193128008.6099997</v>
      </c>
      <c r="C69" s="43">
        <f>+2T!E69</f>
        <v>4013178486.1000004</v>
      </c>
      <c r="D69" s="45">
        <f>+3T!E69</f>
        <v>3660755898.24</v>
      </c>
      <c r="E69" s="45">
        <f>SUM(B69:D69)</f>
        <v>11867062392.95</v>
      </c>
    </row>
    <row r="70" spans="1:5" ht="15">
      <c r="A70" s="13" t="s">
        <v>41</v>
      </c>
      <c r="B70" s="45">
        <f>+1T!E70</f>
        <v>1886958920.9000006</v>
      </c>
      <c r="C70" s="43">
        <f>+2T!E70</f>
        <v>2108698084.8600006</v>
      </c>
      <c r="D70" s="45">
        <f>+3T!E70</f>
        <v>2677985729.870001</v>
      </c>
      <c r="E70" s="45">
        <f>E68-E69</f>
        <v>2677985729.869999</v>
      </c>
    </row>
    <row r="71" spans="1:6" ht="15.75" thickBot="1">
      <c r="A71" s="16"/>
      <c r="B71" s="57"/>
      <c r="C71" s="57"/>
      <c r="D71" s="57"/>
      <c r="E71" s="57"/>
      <c r="F71" s="27"/>
    </row>
    <row r="72" spans="1:6" ht="15.75" thickTop="1">
      <c r="A72" s="36" t="s">
        <v>44</v>
      </c>
      <c r="B72" s="35"/>
      <c r="C72" s="35"/>
      <c r="D72" s="35"/>
      <c r="E72" s="35"/>
      <c r="F72" s="35"/>
    </row>
    <row r="73" spans="1:6" ht="15">
      <c r="A73" s="26"/>
      <c r="B73" s="26"/>
      <c r="C73" s="26"/>
      <c r="D73" s="27"/>
      <c r="E73" s="27"/>
      <c r="F73" s="27"/>
    </row>
    <row r="74" ht="15">
      <c r="A74" s="6" t="s">
        <v>95</v>
      </c>
    </row>
    <row r="76" ht="15">
      <c r="A76" s="76"/>
    </row>
    <row r="77" ht="15">
      <c r="A77" s="76"/>
    </row>
    <row r="78" ht="15">
      <c r="A78" s="76"/>
    </row>
  </sheetData>
  <sheetProtection/>
  <mergeCells count="13">
    <mergeCell ref="A8:F8"/>
    <mergeCell ref="A46:F46"/>
    <mergeCell ref="A1:F1"/>
    <mergeCell ref="A61:F61"/>
    <mergeCell ref="A62:F62"/>
    <mergeCell ref="A63:F63"/>
    <mergeCell ref="A9:F9"/>
    <mergeCell ref="A25:F25"/>
    <mergeCell ref="A26:F26"/>
    <mergeCell ref="A27:F27"/>
    <mergeCell ref="A44:F44"/>
    <mergeCell ref="A45:F45"/>
    <mergeCell ref="A23:G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80" zoomScaleNormal="80" zoomScalePageLayoutView="0" workbookViewId="0" topLeftCell="A1">
      <selection activeCell="G17" sqref="G17"/>
    </sheetView>
  </sheetViews>
  <sheetFormatPr defaultColWidth="11.421875" defaultRowHeight="15"/>
  <cols>
    <col min="1" max="1" width="55.421875" style="59" customWidth="1"/>
    <col min="2" max="2" width="41.00390625" style="59" bestFit="1" customWidth="1"/>
    <col min="3" max="3" width="14.57421875" style="59" customWidth="1"/>
    <col min="4" max="4" width="16.421875" style="59" customWidth="1"/>
    <col min="5" max="5" width="16.28125" style="59" customWidth="1"/>
    <col min="6" max="6" width="15.8515625" style="59" customWidth="1"/>
    <col min="7" max="7" width="11.421875" style="59" customWidth="1"/>
    <col min="8" max="8" width="9.140625" style="59" customWidth="1"/>
    <col min="9" max="9" width="24.7109375" style="59" customWidth="1"/>
    <col min="10" max="16384" width="11.421875" style="59" customWidth="1"/>
  </cols>
  <sheetData>
    <row r="1" spans="1:7" ht="15">
      <c r="A1" s="116" t="s">
        <v>30</v>
      </c>
      <c r="B1" s="116"/>
      <c r="C1" s="116"/>
      <c r="D1" s="116"/>
      <c r="E1" s="116"/>
      <c r="F1" s="116"/>
      <c r="G1" s="116"/>
    </row>
    <row r="2" spans="1:6" ht="15">
      <c r="A2" s="69" t="s">
        <v>58</v>
      </c>
      <c r="B2" s="51" t="s">
        <v>59</v>
      </c>
      <c r="C2" s="69"/>
      <c r="D2" s="51"/>
      <c r="E2" s="69"/>
      <c r="F2" s="51"/>
    </row>
    <row r="3" spans="1:7" ht="15">
      <c r="A3" s="69" t="s">
        <v>60</v>
      </c>
      <c r="B3" s="51" t="s">
        <v>61</v>
      </c>
      <c r="C3" s="69"/>
      <c r="D3" s="51"/>
      <c r="E3" s="69"/>
      <c r="F3" s="51"/>
      <c r="G3" s="60"/>
    </row>
    <row r="4" spans="1:7" ht="15">
      <c r="A4" s="69" t="s">
        <v>62</v>
      </c>
      <c r="B4" s="51" t="s">
        <v>63</v>
      </c>
      <c r="C4" s="69"/>
      <c r="D4" s="51"/>
      <c r="E4" s="69"/>
      <c r="F4" s="51"/>
      <c r="G4" s="60"/>
    </row>
    <row r="5" spans="1:7" ht="15">
      <c r="A5" s="69" t="s">
        <v>64</v>
      </c>
      <c r="B5" s="70">
        <v>2014</v>
      </c>
      <c r="C5" s="69"/>
      <c r="D5" s="51"/>
      <c r="E5" s="69"/>
      <c r="F5" s="51"/>
      <c r="G5" s="60"/>
    </row>
    <row r="6" spans="1:7" ht="15">
      <c r="A6" s="61"/>
      <c r="B6" s="61"/>
      <c r="C6" s="61"/>
      <c r="D6" s="61"/>
      <c r="E6" s="61"/>
      <c r="F6" s="61"/>
      <c r="G6" s="60"/>
    </row>
    <row r="7" spans="2:7" ht="15">
      <c r="B7" s="60"/>
      <c r="C7" s="60"/>
      <c r="D7" s="60"/>
      <c r="E7" s="60"/>
      <c r="F7" s="60"/>
      <c r="G7" s="60"/>
    </row>
    <row r="8" spans="1:7" ht="15">
      <c r="A8" s="112" t="s">
        <v>0</v>
      </c>
      <c r="B8" s="112"/>
      <c r="C8" s="112"/>
      <c r="D8" s="112"/>
      <c r="E8" s="112"/>
      <c r="F8" s="112"/>
      <c r="G8" s="60"/>
    </row>
    <row r="9" spans="1:7" ht="15">
      <c r="A9" s="112" t="s">
        <v>1</v>
      </c>
      <c r="B9" s="112"/>
      <c r="C9" s="112"/>
      <c r="D9" s="112"/>
      <c r="E9" s="112"/>
      <c r="F9" s="112"/>
      <c r="G9" s="60"/>
    </row>
    <row r="10" spans="1:7" ht="15">
      <c r="A10" s="62"/>
      <c r="B10" s="62"/>
      <c r="C10" s="62"/>
      <c r="D10" s="63"/>
      <c r="E10" s="63"/>
      <c r="F10" s="63"/>
      <c r="G10" s="63"/>
    </row>
    <row r="11" spans="1:7" ht="15.75" thickBot="1">
      <c r="A11" s="49" t="s">
        <v>69</v>
      </c>
      <c r="B11" s="49" t="s">
        <v>2</v>
      </c>
      <c r="C11" s="49" t="s">
        <v>32</v>
      </c>
      <c r="D11" s="49" t="s">
        <v>42</v>
      </c>
      <c r="E11" s="49" t="s">
        <v>45</v>
      </c>
      <c r="F11" s="49" t="s">
        <v>51</v>
      </c>
      <c r="G11" s="49" t="s">
        <v>87</v>
      </c>
    </row>
    <row r="12" spans="1:7" ht="30" customHeight="1">
      <c r="A12" s="64"/>
      <c r="B12" s="41"/>
      <c r="C12" s="41"/>
      <c r="D12" s="41"/>
      <c r="E12" s="41"/>
      <c r="F12" s="41"/>
      <c r="G12" s="41"/>
    </row>
    <row r="13" spans="1:7" ht="15">
      <c r="A13" t="s">
        <v>81</v>
      </c>
      <c r="B13" s="10" t="s">
        <v>19</v>
      </c>
      <c r="C13" s="41">
        <f>1T!F13</f>
        <v>2195.3333333333335</v>
      </c>
      <c r="D13" s="41">
        <f>2T!F13</f>
        <v>2271</v>
      </c>
      <c r="E13" s="41">
        <f>3T!F13</f>
        <v>1978.3333333333333</v>
      </c>
      <c r="F13" s="41">
        <f>4T!F13</f>
        <v>2697.6666666666665</v>
      </c>
      <c r="G13" s="41">
        <f aca="true" t="shared" si="0" ref="G13:G19">AVERAGE(C13:F13)</f>
        <v>2285.5833333333335</v>
      </c>
    </row>
    <row r="14" spans="1:7" ht="15">
      <c r="A14" t="s">
        <v>82</v>
      </c>
      <c r="B14" s="10" t="s">
        <v>19</v>
      </c>
      <c r="C14" s="41">
        <f>1T!F14</f>
        <v>1487</v>
      </c>
      <c r="D14" s="41">
        <f>2T!F14</f>
        <v>1677.6666666666667</v>
      </c>
      <c r="E14" s="41">
        <f>3T!F14</f>
        <v>1760</v>
      </c>
      <c r="F14" s="41">
        <f>4T!F14</f>
        <v>1725.3333333333333</v>
      </c>
      <c r="G14" s="41">
        <f t="shared" si="0"/>
        <v>1662.5</v>
      </c>
    </row>
    <row r="15" spans="1:7" ht="30">
      <c r="A15" s="83" t="s">
        <v>83</v>
      </c>
      <c r="B15" s="10" t="s">
        <v>19</v>
      </c>
      <c r="C15" s="41">
        <f>1T!F15</f>
        <v>766</v>
      </c>
      <c r="D15" s="41">
        <f>2T!F15</f>
        <v>717.6666666666666</v>
      </c>
      <c r="E15" s="41">
        <f>3T!F15</f>
        <v>714</v>
      </c>
      <c r="F15" s="41">
        <f>4T!F15</f>
        <v>842.6666666666666</v>
      </c>
      <c r="G15" s="41">
        <f t="shared" si="0"/>
        <v>760.0833333333333</v>
      </c>
    </row>
    <row r="16" spans="1:7" ht="15" customHeight="1">
      <c r="A16" t="s">
        <v>84</v>
      </c>
      <c r="B16" s="50" t="s">
        <v>19</v>
      </c>
      <c r="C16" s="41">
        <f>1T!F16</f>
        <v>3760</v>
      </c>
      <c r="D16" s="41">
        <f>2T!F16</f>
        <v>3760</v>
      </c>
      <c r="E16" s="41">
        <f>3T!F16</f>
        <v>3760</v>
      </c>
      <c r="F16" s="41">
        <f>4T!F16</f>
        <v>3760</v>
      </c>
      <c r="G16" s="41">
        <f t="shared" si="0"/>
        <v>3760</v>
      </c>
    </row>
    <row r="17" spans="1:7" ht="15">
      <c r="A17" t="s">
        <v>85</v>
      </c>
      <c r="B17" s="50" t="s">
        <v>19</v>
      </c>
      <c r="C17" s="41">
        <f>1T!F17</f>
        <v>915</v>
      </c>
      <c r="D17" s="41">
        <f>2T!F17</f>
        <v>915</v>
      </c>
      <c r="E17" s="41">
        <f>3T!F17</f>
        <v>915</v>
      </c>
      <c r="F17" s="41">
        <f>4T!F17</f>
        <v>915</v>
      </c>
      <c r="G17" s="41">
        <f t="shared" si="0"/>
        <v>915</v>
      </c>
    </row>
    <row r="18" spans="1:7" ht="15">
      <c r="A18" t="s">
        <v>89</v>
      </c>
      <c r="B18" s="50" t="s">
        <v>19</v>
      </c>
      <c r="C18" s="41">
        <f>1T!F18</f>
        <v>0</v>
      </c>
      <c r="D18" s="41">
        <f>2T!F18</f>
        <v>0</v>
      </c>
      <c r="E18" s="41">
        <f>3T!F18</f>
        <v>0</v>
      </c>
      <c r="F18" s="41">
        <f>4T!F18</f>
        <v>0</v>
      </c>
      <c r="G18" s="41">
        <f t="shared" si="0"/>
        <v>0</v>
      </c>
    </row>
    <row r="19" spans="1:7" ht="15">
      <c r="A19" t="s">
        <v>90</v>
      </c>
      <c r="B19" s="50" t="s">
        <v>19</v>
      </c>
      <c r="C19" s="41">
        <f>1T!F19</f>
        <v>0</v>
      </c>
      <c r="D19" s="41">
        <f>2T!F19</f>
        <v>0</v>
      </c>
      <c r="E19" s="41">
        <f>3T!F19</f>
        <v>0</v>
      </c>
      <c r="F19" s="41">
        <f>4T!F19</f>
        <v>0</v>
      </c>
      <c r="G19" s="41">
        <f t="shared" si="0"/>
        <v>0</v>
      </c>
    </row>
    <row r="20" spans="1:7" ht="15">
      <c r="A20"/>
      <c r="B20" s="10"/>
      <c r="C20" s="41"/>
      <c r="D20" s="41"/>
      <c r="E20" s="41"/>
      <c r="F20" s="41"/>
      <c r="G20" s="41"/>
    </row>
    <row r="21" spans="1:7" ht="15.75" thickBot="1">
      <c r="A21" s="42" t="s">
        <v>3</v>
      </c>
      <c r="B21" s="42"/>
      <c r="C21" s="42">
        <f>SUM(C13:C19)</f>
        <v>9123.333333333334</v>
      </c>
      <c r="D21" s="42">
        <f>SUM(D13:D19)</f>
        <v>9341.333333333334</v>
      </c>
      <c r="E21" s="42">
        <f>SUM(E13:E19)</f>
        <v>9127.333333333332</v>
      </c>
      <c r="F21" s="42">
        <f>SUM(F13:F19)</f>
        <v>9940.666666666668</v>
      </c>
      <c r="G21" s="42">
        <f>SUM(G13:G19)</f>
        <v>9383.166666666668</v>
      </c>
    </row>
    <row r="22" spans="1:7" ht="15.75" thickTop="1">
      <c r="A22" s="27" t="s">
        <v>86</v>
      </c>
      <c r="B22" s="62"/>
      <c r="C22" s="62"/>
      <c r="D22" s="63"/>
      <c r="E22" s="63"/>
      <c r="F22" s="63"/>
      <c r="G22" s="63"/>
    </row>
    <row r="23" spans="1:7" ht="45" customHeight="1">
      <c r="A23" s="109" t="s">
        <v>94</v>
      </c>
      <c r="B23" s="109"/>
      <c r="C23" s="109"/>
      <c r="D23" s="109"/>
      <c r="E23" s="109"/>
      <c r="F23" s="109"/>
      <c r="G23" s="109"/>
    </row>
    <row r="24" spans="1:7" ht="15">
      <c r="A24" s="65"/>
      <c r="B24" s="65"/>
      <c r="C24" s="65"/>
      <c r="D24" s="65"/>
      <c r="E24" s="65"/>
      <c r="F24" s="65"/>
      <c r="G24" s="63"/>
    </row>
    <row r="25" spans="1:7" ht="15">
      <c r="A25" s="112" t="s">
        <v>4</v>
      </c>
      <c r="B25" s="112"/>
      <c r="C25" s="112"/>
      <c r="D25" s="112"/>
      <c r="E25" s="112"/>
      <c r="F25" s="112"/>
      <c r="G25" s="63"/>
    </row>
    <row r="26" spans="1:7" ht="15">
      <c r="A26" s="112" t="s">
        <v>39</v>
      </c>
      <c r="B26" s="112"/>
      <c r="C26" s="112"/>
      <c r="D26" s="112"/>
      <c r="E26" s="112"/>
      <c r="F26" s="112"/>
      <c r="G26" s="62"/>
    </row>
    <row r="27" spans="1:7" ht="15">
      <c r="A27" s="112" t="s">
        <v>5</v>
      </c>
      <c r="B27" s="112"/>
      <c r="C27" s="112"/>
      <c r="D27" s="112"/>
      <c r="E27" s="112"/>
      <c r="F27" s="112"/>
      <c r="G27" s="62"/>
    </row>
    <row r="28" spans="1:7" s="66" customFormat="1" ht="15">
      <c r="A28" s="60"/>
      <c r="B28" s="60"/>
      <c r="C28" s="60"/>
      <c r="D28" s="60"/>
      <c r="E28" s="60"/>
      <c r="F28" s="60"/>
      <c r="G28" s="62"/>
    </row>
    <row r="29" spans="1:6" ht="15.75" thickBot="1">
      <c r="A29" s="49" t="s">
        <v>69</v>
      </c>
      <c r="B29" s="49" t="s">
        <v>32</v>
      </c>
      <c r="C29" s="49" t="s">
        <v>42</v>
      </c>
      <c r="D29" s="49" t="s">
        <v>45</v>
      </c>
      <c r="E29" s="49" t="s">
        <v>51</v>
      </c>
      <c r="F29" s="49" t="s">
        <v>52</v>
      </c>
    </row>
    <row r="30" spans="1:6" ht="15">
      <c r="A30" s="64"/>
      <c r="B30" s="41"/>
      <c r="C30" s="41"/>
      <c r="D30" s="41"/>
      <c r="E30" s="41"/>
      <c r="F30" s="41"/>
    </row>
    <row r="31" spans="1:6" ht="15">
      <c r="A31" t="s">
        <v>81</v>
      </c>
      <c r="B31" s="41">
        <f>+1T!E31</f>
        <v>320506891</v>
      </c>
      <c r="C31" s="41">
        <f>+2T!E31</f>
        <v>358190154</v>
      </c>
      <c r="D31" s="41">
        <f>+3T!E31</f>
        <v>324494155</v>
      </c>
      <c r="E31" s="41">
        <f>+4T!E31</f>
        <v>362789720</v>
      </c>
      <c r="F31" s="41">
        <f aca="true" t="shared" si="1" ref="F31:F38">SUM(B31:E31)</f>
        <v>1365980920</v>
      </c>
    </row>
    <row r="32" spans="1:6" ht="15">
      <c r="A32" t="s">
        <v>82</v>
      </c>
      <c r="B32" s="41">
        <f>+1T!E32</f>
        <v>684831780.8</v>
      </c>
      <c r="C32" s="41">
        <f>+2T!E32</f>
        <v>524235846.45</v>
      </c>
      <c r="D32" s="41">
        <f>+3T!E32</f>
        <v>459708084</v>
      </c>
      <c r="E32" s="41">
        <f>+4T!E32</f>
        <v>0</v>
      </c>
      <c r="F32" s="41">
        <f t="shared" si="1"/>
        <v>1668775711.25</v>
      </c>
    </row>
    <row r="33" spans="1:6" ht="30">
      <c r="A33" s="83" t="s">
        <v>83</v>
      </c>
      <c r="B33" s="41">
        <f>+1T!E33</f>
        <v>156417889</v>
      </c>
      <c r="C33" s="41">
        <f>+2T!E33</f>
        <v>157043866</v>
      </c>
      <c r="D33" s="41">
        <f>+3T!E33</f>
        <v>156533229</v>
      </c>
      <c r="E33" s="41">
        <f>+4T!E33</f>
        <v>214912517</v>
      </c>
      <c r="F33" s="41">
        <f t="shared" si="1"/>
        <v>684907501</v>
      </c>
    </row>
    <row r="34" spans="1:6" ht="15">
      <c r="A34" t="s">
        <v>84</v>
      </c>
      <c r="B34" s="41">
        <f>+1T!E34</f>
        <v>310000</v>
      </c>
      <c r="C34" s="41">
        <f>+2T!E34</f>
        <v>6042981.3</v>
      </c>
      <c r="D34" s="41">
        <f>+3T!E34</f>
        <v>30121049.3</v>
      </c>
      <c r="E34" s="41">
        <f>+4T!E34</f>
        <v>84901297.39999999</v>
      </c>
      <c r="F34" s="41">
        <f t="shared" si="1"/>
        <v>121375328</v>
      </c>
    </row>
    <row r="35" spans="1:6" ht="15">
      <c r="A35" t="s">
        <v>85</v>
      </c>
      <c r="B35" s="41">
        <f>+1T!E35</f>
        <v>9761245</v>
      </c>
      <c r="C35" s="41">
        <f>+2T!E35</f>
        <v>2998936.4</v>
      </c>
      <c r="D35" s="41">
        <f>+3T!E35</f>
        <v>11342804.15</v>
      </c>
      <c r="E35" s="41">
        <f>+4T!E35</f>
        <v>145627283.45</v>
      </c>
      <c r="F35" s="41">
        <f t="shared" si="1"/>
        <v>169730269</v>
      </c>
    </row>
    <row r="36" spans="1:6" ht="15">
      <c r="A36" t="s">
        <v>89</v>
      </c>
      <c r="B36" s="41">
        <f>+1T!E36</f>
        <v>0</v>
      </c>
      <c r="C36" s="41">
        <f>+2T!E36</f>
        <v>337428710</v>
      </c>
      <c r="D36" s="41">
        <f>+3T!E36</f>
        <v>269758041</v>
      </c>
      <c r="E36" s="41">
        <f>+4T!E36</f>
        <v>532795682.28999996</v>
      </c>
      <c r="F36" s="41">
        <f t="shared" si="1"/>
        <v>1139982433.29</v>
      </c>
    </row>
    <row r="37" spans="1:6" ht="15">
      <c r="A37" t="s">
        <v>90</v>
      </c>
      <c r="B37" s="41">
        <f>+1T!E37</f>
        <v>0</v>
      </c>
      <c r="C37" s="41">
        <f>+2T!E37</f>
        <v>254470136.72</v>
      </c>
      <c r="D37" s="41">
        <f>+3T!E37</f>
        <v>37240000</v>
      </c>
      <c r="E37" s="41">
        <f>+4T!E37</f>
        <v>141842595.95</v>
      </c>
      <c r="F37" s="41">
        <f t="shared" si="1"/>
        <v>433552732.67</v>
      </c>
    </row>
    <row r="38" spans="1:6" ht="15">
      <c r="A38" t="s">
        <v>80</v>
      </c>
      <c r="B38" s="41">
        <f>+1T!E38</f>
        <v>3021300202.8100004</v>
      </c>
      <c r="C38" s="41">
        <f>+2T!E38</f>
        <v>2372767854.65</v>
      </c>
      <c r="D38" s="41">
        <f>+3T!E38</f>
        <v>2371558535.63</v>
      </c>
      <c r="E38" s="41">
        <f>+4T!E38</f>
        <v>3158051463.9700003</v>
      </c>
      <c r="F38" s="41">
        <f t="shared" si="1"/>
        <v>10923678057.060001</v>
      </c>
    </row>
    <row r="39" spans="1:6" ht="15">
      <c r="A39" s="58"/>
      <c r="B39" s="41"/>
      <c r="C39" s="41"/>
      <c r="D39" s="41"/>
      <c r="E39" s="41"/>
      <c r="F39" s="41"/>
    </row>
    <row r="40" spans="1:6" ht="15.75" thickBot="1">
      <c r="A40" s="49" t="s">
        <v>3</v>
      </c>
      <c r="B40" s="49">
        <f>SUM(B31:B38)</f>
        <v>4193128008.6100006</v>
      </c>
      <c r="C40" s="49">
        <f>SUM(C31:C38)</f>
        <v>4013178485.5200005</v>
      </c>
      <c r="D40" s="49">
        <f>SUM(D31:D38)</f>
        <v>3660755898.08</v>
      </c>
      <c r="E40" s="49">
        <f>SUM(E31:E38)</f>
        <v>4640920560.06</v>
      </c>
      <c r="F40" s="49">
        <f>SUM(F31:F38)</f>
        <v>16507982952.27</v>
      </c>
    </row>
    <row r="41" spans="1:6" ht="15">
      <c r="A41" s="62" t="s">
        <v>44</v>
      </c>
      <c r="B41" s="41"/>
      <c r="C41" s="41"/>
      <c r="D41" s="41"/>
      <c r="E41" s="41"/>
      <c r="F41" s="41"/>
    </row>
    <row r="42" spans="1:6" ht="15">
      <c r="A42" s="41"/>
      <c r="B42" s="41"/>
      <c r="C42" s="41"/>
      <c r="D42" s="41"/>
      <c r="E42" s="41"/>
      <c r="F42" s="41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112" t="s">
        <v>6</v>
      </c>
      <c r="B44" s="112"/>
      <c r="C44" s="112"/>
      <c r="D44" s="112"/>
      <c r="E44" s="112"/>
      <c r="F44" s="112"/>
      <c r="G44" s="63"/>
    </row>
    <row r="45" spans="1:7" ht="15">
      <c r="A45" s="112" t="s">
        <v>40</v>
      </c>
      <c r="B45" s="112"/>
      <c r="C45" s="112"/>
      <c r="D45" s="112"/>
      <c r="E45" s="112"/>
      <c r="F45" s="112"/>
      <c r="G45" s="62"/>
    </row>
    <row r="46" spans="1:7" ht="15">
      <c r="A46" s="112" t="s">
        <v>5</v>
      </c>
      <c r="B46" s="112"/>
      <c r="C46" s="112"/>
      <c r="D46" s="112"/>
      <c r="E46" s="112"/>
      <c r="F46" s="112"/>
      <c r="G46" s="62"/>
    </row>
    <row r="47" spans="1:7" ht="15">
      <c r="A47" s="60"/>
      <c r="B47" s="60"/>
      <c r="C47" s="60"/>
      <c r="D47" s="60"/>
      <c r="E47" s="60"/>
      <c r="F47" s="60"/>
      <c r="G47" s="62"/>
    </row>
    <row r="48" spans="1:6" ht="15.75" thickBot="1">
      <c r="A48" s="54" t="s">
        <v>7</v>
      </c>
      <c r="B48" s="49" t="s">
        <v>32</v>
      </c>
      <c r="C48" s="49" t="s">
        <v>42</v>
      </c>
      <c r="D48" s="49" t="s">
        <v>45</v>
      </c>
      <c r="E48" s="54" t="s">
        <v>51</v>
      </c>
      <c r="F48" s="54" t="s">
        <v>52</v>
      </c>
    </row>
    <row r="49" spans="1:6" ht="15">
      <c r="A49" s="89"/>
      <c r="B49" s="81"/>
      <c r="C49" s="81"/>
      <c r="D49" s="81"/>
      <c r="E49" s="89"/>
      <c r="F49" s="89"/>
    </row>
    <row r="50" spans="1:6" ht="15">
      <c r="A50" s="45" t="s">
        <v>8</v>
      </c>
      <c r="B50" s="43">
        <f>+1T!E50</f>
        <v>3021300202.8100004</v>
      </c>
      <c r="C50" s="43">
        <f>+2T!E50</f>
        <v>2372767854.65</v>
      </c>
      <c r="D50" s="43">
        <f>+3T!E50</f>
        <v>2371558535.63</v>
      </c>
      <c r="E50" s="45">
        <f>+4T!E50</f>
        <v>3158051463.9700003</v>
      </c>
      <c r="F50" s="45">
        <f aca="true" t="shared" si="2" ref="F50:F55">SUM(B50:E50)</f>
        <v>10923678057.060001</v>
      </c>
    </row>
    <row r="51" spans="1:6" ht="15">
      <c r="A51" s="45" t="s">
        <v>9</v>
      </c>
      <c r="B51" s="43">
        <f>+1T!E51</f>
        <v>7474070</v>
      </c>
      <c r="C51" s="43">
        <f>+2T!E51</f>
        <v>38537219.3</v>
      </c>
      <c r="D51" s="43">
        <f>+3T!E51</f>
        <v>66201008.9</v>
      </c>
      <c r="E51" s="45">
        <f>+4T!E51</f>
        <v>195224919.3</v>
      </c>
      <c r="F51" s="45">
        <f t="shared" si="2"/>
        <v>307437217.5</v>
      </c>
    </row>
    <row r="52" spans="1:6" ht="15">
      <c r="A52" s="45" t="s">
        <v>34</v>
      </c>
      <c r="B52" s="44">
        <f>+1T!E52</f>
        <v>1161756560.8</v>
      </c>
      <c r="C52" s="43">
        <f>+2T!E52</f>
        <v>1039469866.45</v>
      </c>
      <c r="D52" s="43">
        <f>+3T!E52</f>
        <v>10542844.55</v>
      </c>
      <c r="E52" s="45">
        <f>+4T!E52</f>
        <v>35303661.55</v>
      </c>
      <c r="F52" s="45">
        <f t="shared" si="2"/>
        <v>2247072933.3500004</v>
      </c>
    </row>
    <row r="53" spans="1:6" ht="15">
      <c r="A53" s="45" t="s">
        <v>10</v>
      </c>
      <c r="B53" s="44">
        <f>+1T!E53</f>
        <v>2597175</v>
      </c>
      <c r="C53" s="43">
        <f>+2T!E53</f>
        <v>444698.4</v>
      </c>
      <c r="D53" s="43">
        <f>+3T!E53</f>
        <v>940735468</v>
      </c>
      <c r="E53" s="45">
        <f>+4T!E53</f>
        <v>977702237</v>
      </c>
      <c r="F53" s="45">
        <f t="shared" si="2"/>
        <v>1921479578.4</v>
      </c>
    </row>
    <row r="54" spans="1:6" ht="15">
      <c r="A54" s="45" t="s">
        <v>68</v>
      </c>
      <c r="B54" s="44">
        <f>+1T!E54</f>
        <v>0</v>
      </c>
      <c r="C54" s="43">
        <f>+2T!E54</f>
        <v>337428710.58000004</v>
      </c>
      <c r="D54" s="43">
        <f>+3T!E54</f>
        <v>271718041.16</v>
      </c>
      <c r="E54" s="45">
        <f>+4T!E54</f>
        <v>274638278.28999996</v>
      </c>
      <c r="F54" s="45">
        <f t="shared" si="2"/>
        <v>883785030.03</v>
      </c>
    </row>
    <row r="55" spans="1:6" ht="15">
      <c r="A55" s="45" t="s">
        <v>88</v>
      </c>
      <c r="B55" s="44">
        <f>+1T!E55</f>
        <v>0</v>
      </c>
      <c r="C55" s="43">
        <f>+2T!E55</f>
        <v>224530136.72</v>
      </c>
      <c r="D55" s="43">
        <f>+3T!E55</f>
        <v>0</v>
      </c>
      <c r="E55" s="45">
        <f>+4T!E55</f>
        <v>0</v>
      </c>
      <c r="F55" s="45">
        <f t="shared" si="2"/>
        <v>224530136.72</v>
      </c>
    </row>
    <row r="56" spans="1:6" ht="15">
      <c r="A56" s="45"/>
      <c r="B56" s="44"/>
      <c r="C56" s="43"/>
      <c r="D56" s="43"/>
      <c r="E56" s="45"/>
      <c r="F56" s="45"/>
    </row>
    <row r="57" spans="1:6" ht="15.75" thickBot="1">
      <c r="A57" s="46" t="s">
        <v>3</v>
      </c>
      <c r="B57" s="19">
        <f>SUM(B50:B55)</f>
        <v>4193128008.6100006</v>
      </c>
      <c r="C57" s="19">
        <f>SUM(C50:C55)</f>
        <v>4013178486.1000004</v>
      </c>
      <c r="D57" s="19">
        <f>SUM(D50:D55)</f>
        <v>3660755898.2400002</v>
      </c>
      <c r="E57" s="19">
        <f>SUM(E50:E55)</f>
        <v>4640920560.110001</v>
      </c>
      <c r="F57" s="19">
        <f>SUM(F50:F55)</f>
        <v>16507982953.060001</v>
      </c>
    </row>
    <row r="58" spans="1:7" ht="15.75" thickTop="1">
      <c r="A58" s="62" t="s">
        <v>44</v>
      </c>
      <c r="B58" s="63"/>
      <c r="C58" s="63"/>
      <c r="D58" s="63"/>
      <c r="E58" s="63"/>
      <c r="F58" s="63"/>
      <c r="G58" s="63"/>
    </row>
    <row r="59" spans="1:7" ht="15">
      <c r="A59" s="62"/>
      <c r="B59" s="63"/>
      <c r="C59" s="63"/>
      <c r="D59" s="63"/>
      <c r="E59" s="63"/>
      <c r="F59" s="63"/>
      <c r="G59" s="63"/>
    </row>
    <row r="60" spans="1:7" ht="15">
      <c r="A60" s="62"/>
      <c r="B60" s="63"/>
      <c r="C60" s="63"/>
      <c r="D60" s="63"/>
      <c r="E60" s="63"/>
      <c r="F60" s="63"/>
      <c r="G60" s="63"/>
    </row>
    <row r="61" spans="1:7" ht="15">
      <c r="A61" s="112" t="s">
        <v>11</v>
      </c>
      <c r="B61" s="112"/>
      <c r="C61" s="112"/>
      <c r="D61" s="112"/>
      <c r="E61" s="112"/>
      <c r="F61" s="112"/>
      <c r="G61" s="62"/>
    </row>
    <row r="62" spans="1:7" ht="15">
      <c r="A62" s="112" t="s">
        <v>12</v>
      </c>
      <c r="B62" s="112"/>
      <c r="C62" s="112"/>
      <c r="D62" s="112"/>
      <c r="E62" s="112"/>
      <c r="F62" s="112"/>
      <c r="G62" s="62"/>
    </row>
    <row r="63" spans="1:7" ht="15">
      <c r="A63" s="112" t="s">
        <v>5</v>
      </c>
      <c r="B63" s="112"/>
      <c r="C63" s="112"/>
      <c r="D63" s="112"/>
      <c r="E63" s="112"/>
      <c r="F63" s="112"/>
      <c r="G63" s="67"/>
    </row>
    <row r="64" spans="1:7" ht="15">
      <c r="A64" s="62"/>
      <c r="B64" s="62"/>
      <c r="C64" s="62"/>
      <c r="D64" s="62"/>
      <c r="E64" s="62"/>
      <c r="F64" s="62"/>
      <c r="G64" s="62"/>
    </row>
    <row r="65" spans="1:6" ht="15.75" thickBot="1">
      <c r="A65" s="49" t="s">
        <v>13</v>
      </c>
      <c r="B65" s="49" t="s">
        <v>32</v>
      </c>
      <c r="C65" s="49" t="s">
        <v>42</v>
      </c>
      <c r="D65" s="49" t="s">
        <v>45</v>
      </c>
      <c r="E65" s="49" t="s">
        <v>51</v>
      </c>
      <c r="F65" s="49" t="s">
        <v>52</v>
      </c>
    </row>
    <row r="66" spans="1:6" ht="15">
      <c r="A66" s="45" t="s">
        <v>14</v>
      </c>
      <c r="B66" s="45">
        <f>+1T!E66</f>
        <v>3529215981</v>
      </c>
      <c r="C66" s="43">
        <f>+2T!E66</f>
        <v>1886958920.9000006</v>
      </c>
      <c r="D66" s="45">
        <f>+3T!E66</f>
        <v>2108698084.8600006</v>
      </c>
      <c r="E66" s="45">
        <f>+4T!E66</f>
        <v>2677985729.870001</v>
      </c>
      <c r="F66" s="45">
        <f>B66</f>
        <v>3529215981</v>
      </c>
    </row>
    <row r="67" spans="1:6" ht="15">
      <c r="A67" s="45" t="s">
        <v>15</v>
      </c>
      <c r="B67" s="45">
        <f>+1T!E67</f>
        <v>2550870948.51</v>
      </c>
      <c r="C67" s="43">
        <f>+2T!E67</f>
        <v>4234917650.0600004</v>
      </c>
      <c r="D67" s="45">
        <f>+3T!E67</f>
        <v>4230043543.25</v>
      </c>
      <c r="E67" s="45">
        <f>+4T!E67</f>
        <v>4913424266.23</v>
      </c>
      <c r="F67" s="45">
        <f>SUM(B67:E67)</f>
        <v>15929256408.05</v>
      </c>
    </row>
    <row r="68" spans="1:6" ht="15">
      <c r="A68" s="45" t="s">
        <v>16</v>
      </c>
      <c r="B68" s="45">
        <f>+1T!E68</f>
        <v>6080086929.51</v>
      </c>
      <c r="C68" s="43">
        <f>+2T!E68</f>
        <v>6121876570.960001</v>
      </c>
      <c r="D68" s="45">
        <f>+3T!E68</f>
        <v>6338741628.110001</v>
      </c>
      <c r="E68" s="45">
        <f>+4T!E68</f>
        <v>7591409996.1</v>
      </c>
      <c r="F68" s="45">
        <f>SUM(F66:F67)</f>
        <v>19458472389.05</v>
      </c>
    </row>
    <row r="69" spans="1:7" ht="15">
      <c r="A69" s="45" t="s">
        <v>17</v>
      </c>
      <c r="B69" s="45">
        <f>+1T!E69</f>
        <v>4193128008.6099997</v>
      </c>
      <c r="C69" s="43">
        <f>+2T!E69</f>
        <v>4013178486.1000004</v>
      </c>
      <c r="D69" s="45">
        <f>+3T!E69</f>
        <v>3660755898.24</v>
      </c>
      <c r="E69" s="45">
        <f>+4T!E69</f>
        <v>4640920560.11</v>
      </c>
      <c r="F69" s="45">
        <f>SUM(B69:E69)</f>
        <v>16507982953.060001</v>
      </c>
      <c r="G69" s="101"/>
    </row>
    <row r="70" spans="1:7" ht="15">
      <c r="A70" s="45" t="s">
        <v>41</v>
      </c>
      <c r="B70" s="45">
        <f>+1T!E70</f>
        <v>1886958920.9000006</v>
      </c>
      <c r="C70" s="43">
        <f>+2T!E70</f>
        <v>2108698084.8600006</v>
      </c>
      <c r="D70" s="45">
        <f>+3T!E70</f>
        <v>2677985729.870001</v>
      </c>
      <c r="E70" s="45">
        <f>+4T!E70</f>
        <v>2950489435.9900007</v>
      </c>
      <c r="F70" s="89">
        <f>F68-F69</f>
        <v>2950489435.989998</v>
      </c>
      <c r="G70" s="101"/>
    </row>
    <row r="71" spans="1:7" ht="15.75" thickBot="1">
      <c r="A71" s="57"/>
      <c r="B71" s="57"/>
      <c r="C71" s="57"/>
      <c r="D71" s="57"/>
      <c r="E71" s="57"/>
      <c r="F71" s="57"/>
      <c r="G71" s="102"/>
    </row>
    <row r="72" spans="1:7" ht="15.75" thickTop="1">
      <c r="A72" s="62" t="s">
        <v>44</v>
      </c>
      <c r="B72" s="68"/>
      <c r="C72" s="68"/>
      <c r="D72" s="68"/>
      <c r="E72" s="68"/>
      <c r="F72" s="68"/>
      <c r="G72" s="45"/>
    </row>
    <row r="73" spans="1:7" ht="15">
      <c r="A73" s="62"/>
      <c r="B73" s="62"/>
      <c r="C73" s="62"/>
      <c r="D73" s="63"/>
      <c r="E73" s="63"/>
      <c r="F73" s="63"/>
      <c r="G73" s="63"/>
    </row>
    <row r="76" ht="15">
      <c r="A76" s="76"/>
    </row>
    <row r="77" ht="15">
      <c r="A77" s="76"/>
    </row>
    <row r="78" ht="15">
      <c r="A78" s="76"/>
    </row>
  </sheetData>
  <sheetProtection/>
  <mergeCells count="13">
    <mergeCell ref="A63:F63"/>
    <mergeCell ref="A9:F9"/>
    <mergeCell ref="A25:F25"/>
    <mergeCell ref="A26:F26"/>
    <mergeCell ref="A27:F27"/>
    <mergeCell ref="A44:F44"/>
    <mergeCell ref="A45:F45"/>
    <mergeCell ref="A8:F8"/>
    <mergeCell ref="A46:F46"/>
    <mergeCell ref="A1:G1"/>
    <mergeCell ref="A61:F61"/>
    <mergeCell ref="A62:F62"/>
    <mergeCell ref="A23:G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selection activeCell="D6" sqref="D6"/>
    </sheetView>
  </sheetViews>
  <sheetFormatPr defaultColWidth="11.421875" defaultRowHeight="15"/>
  <cols>
    <col min="2" max="2" width="30.140625" style="0" customWidth="1"/>
    <col min="3" max="3" width="5.140625" style="0" customWidth="1"/>
    <col min="4" max="4" width="34.140625" style="0" bestFit="1" customWidth="1"/>
  </cols>
  <sheetData>
    <row r="1" spans="2:4" ht="15">
      <c r="B1" s="117" t="s">
        <v>79</v>
      </c>
      <c r="C1" s="117"/>
      <c r="D1" s="117"/>
    </row>
    <row r="3" spans="2:4" ht="15">
      <c r="B3" s="82">
        <v>2013</v>
      </c>
      <c r="C3" s="82"/>
      <c r="D3" s="82">
        <v>2014</v>
      </c>
    </row>
    <row r="4" spans="2:3" ht="15">
      <c r="B4" s="58" t="s">
        <v>18</v>
      </c>
      <c r="C4" s="58"/>
    </row>
    <row r="5" spans="2:4" ht="15">
      <c r="B5" s="58" t="s">
        <v>24</v>
      </c>
      <c r="C5" s="58"/>
      <c r="D5" t="s">
        <v>81</v>
      </c>
    </row>
    <row r="6" spans="2:4" ht="15">
      <c r="B6" s="58" t="s">
        <v>25</v>
      </c>
      <c r="C6" s="58"/>
      <c r="D6" t="s">
        <v>82</v>
      </c>
    </row>
    <row r="7" spans="2:4" ht="45">
      <c r="B7" s="58" t="s">
        <v>26</v>
      </c>
      <c r="C7" s="58"/>
      <c r="D7" s="83" t="s">
        <v>83</v>
      </c>
    </row>
    <row r="8" spans="2:4" ht="15">
      <c r="B8" s="58" t="s">
        <v>70</v>
      </c>
      <c r="C8" s="58"/>
      <c r="D8" t="s">
        <v>84</v>
      </c>
    </row>
    <row r="9" spans="2:4" ht="15">
      <c r="B9" s="58"/>
      <c r="C9" s="58"/>
      <c r="D9" t="s">
        <v>85</v>
      </c>
    </row>
    <row r="10" ht="15">
      <c r="D10" t="s">
        <v>80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Horacio Rodriguez</cp:lastModifiedBy>
  <cp:lastPrinted>2015-02-24T15:19:10Z</cp:lastPrinted>
  <dcterms:created xsi:type="dcterms:W3CDTF">2011-10-26T20:29:12Z</dcterms:created>
  <dcterms:modified xsi:type="dcterms:W3CDTF">2015-08-21T14:20:50Z</dcterms:modified>
  <cp:category/>
  <cp:version/>
  <cp:contentType/>
  <cp:contentStatus/>
</cp:coreProperties>
</file>