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odo\DESAF 2014\Indicadores 2014-Horacio\IMAS\"/>
    </mc:Choice>
  </mc:AlternateContent>
  <bookViews>
    <workbookView xWindow="0" yWindow="0" windowWidth="21600" windowHeight="9735" activeTab="6"/>
  </bookViews>
  <sheets>
    <sheet name="1 T" sheetId="7" r:id="rId1"/>
    <sheet name="2 T" sheetId="4" r:id="rId2"/>
    <sheet name="3 T" sheetId="5" r:id="rId3"/>
    <sheet name="4 T" sheetId="6" r:id="rId4"/>
    <sheet name="Semestral" sheetId="10" r:id="rId5"/>
    <sheet name="3 T Acumulado" sheetId="11" r:id="rId6"/>
    <sheet name="Anual" sheetId="12" r:id="rId7"/>
    <sheet name="Trimestrales" sheetId="8" state="hidden" r:id="rId8"/>
    <sheet name="semestral.." sheetId="9" state="hidden" r:id="rId9"/>
    <sheet name="Acumulado" sheetId="3" state="hidden" r:id="rId10"/>
    <sheet name="Hoja1" sheetId="13" r:id="rId11"/>
  </sheets>
  <externalReferences>
    <externalReference r:id="rId12"/>
  </externalReferences>
  <calcPr calcId="152511"/>
</workbook>
</file>

<file path=xl/calcChain.xml><?xml version="1.0" encoding="utf-8"?>
<calcChain xmlns="http://schemas.openxmlformats.org/spreadsheetml/2006/main">
  <c r="I26" i="12" l="1"/>
  <c r="I25" i="12"/>
  <c r="I24" i="12"/>
  <c r="H25" i="11"/>
  <c r="H24" i="11"/>
  <c r="H26" i="11" s="1"/>
  <c r="H25" i="10"/>
  <c r="H24" i="10"/>
  <c r="H26" i="10" l="1"/>
  <c r="C42" i="5" l="1"/>
  <c r="D42" i="5"/>
  <c r="B42" i="5"/>
  <c r="B42" i="6"/>
  <c r="C42" i="6"/>
  <c r="D42" i="6"/>
  <c r="F51" i="12"/>
  <c r="E51" i="12"/>
  <c r="D51" i="12"/>
  <c r="C51" i="12"/>
  <c r="B51" i="12"/>
  <c r="E50" i="12"/>
  <c r="D50" i="12"/>
  <c r="C50" i="12"/>
  <c r="B50" i="12"/>
  <c r="E48" i="12"/>
  <c r="E49" i="12"/>
  <c r="D48" i="12"/>
  <c r="D49" i="12"/>
  <c r="C48" i="12"/>
  <c r="C49" i="12"/>
  <c r="B48" i="12"/>
  <c r="F48" i="12" s="1"/>
  <c r="B49" i="12"/>
  <c r="F49" i="12" s="1"/>
  <c r="E47" i="12"/>
  <c r="D47" i="12"/>
  <c r="C47" i="12"/>
  <c r="B47" i="12"/>
  <c r="F30" i="12"/>
  <c r="E30" i="12"/>
  <c r="D30" i="12"/>
  <c r="C30" i="12"/>
  <c r="D51" i="11"/>
  <c r="C51" i="11"/>
  <c r="B51" i="11"/>
  <c r="E51" i="11" s="1"/>
  <c r="C49" i="11"/>
  <c r="B49" i="11"/>
  <c r="E30" i="11"/>
  <c r="D30" i="11"/>
  <c r="C30" i="11"/>
  <c r="F47" i="12" l="1"/>
  <c r="D51" i="10" l="1"/>
  <c r="C51" i="10"/>
  <c r="B51" i="10"/>
  <c r="D49" i="10"/>
  <c r="C49" i="10"/>
  <c r="B49" i="10"/>
  <c r="D30" i="10"/>
  <c r="C30" i="10"/>
  <c r="E51" i="5" l="1"/>
  <c r="E51" i="4"/>
  <c r="E51" i="7"/>
  <c r="E49" i="6"/>
  <c r="E48" i="6"/>
  <c r="E55" i="5"/>
  <c r="E49" i="7" l="1"/>
  <c r="E49" i="4"/>
  <c r="H25" i="4" l="1"/>
  <c r="H25" i="5"/>
  <c r="H25" i="6"/>
  <c r="H25" i="7"/>
  <c r="H24" i="4"/>
  <c r="H24" i="5"/>
  <c r="H24" i="6"/>
  <c r="H26" i="6" s="1"/>
  <c r="H24" i="7"/>
  <c r="H26" i="7" s="1"/>
  <c r="H26" i="4" l="1"/>
  <c r="H26" i="5"/>
  <c r="B42" i="4"/>
  <c r="B56" i="4" s="1"/>
  <c r="C42" i="7"/>
  <c r="B42" i="7"/>
  <c r="F28" i="12" l="1"/>
  <c r="E28" i="12"/>
  <c r="D28" i="12"/>
  <c r="C28" i="12"/>
  <c r="F20" i="12"/>
  <c r="E20" i="12"/>
  <c r="D20" i="12"/>
  <c r="C20" i="12"/>
  <c r="E28" i="11"/>
  <c r="D28" i="11"/>
  <c r="C28" i="11"/>
  <c r="E20" i="11"/>
  <c r="D20" i="11"/>
  <c r="C20" i="11"/>
  <c r="D28" i="10"/>
  <c r="C28" i="10"/>
  <c r="D20" i="10"/>
  <c r="C20" i="10"/>
  <c r="C29" i="12"/>
  <c r="D29" i="12"/>
  <c r="E29" i="12"/>
  <c r="F29" i="12"/>
  <c r="C31" i="12"/>
  <c r="D31" i="12"/>
  <c r="E31" i="12"/>
  <c r="F31" i="12"/>
  <c r="F18" i="12" l="1"/>
  <c r="E18" i="12"/>
  <c r="D18" i="12"/>
  <c r="C18" i="12"/>
  <c r="F16" i="12"/>
  <c r="E16" i="12"/>
  <c r="D16" i="12"/>
  <c r="C16" i="12"/>
  <c r="E18" i="11" l="1"/>
  <c r="D18" i="11"/>
  <c r="C18" i="11"/>
  <c r="E16" i="11"/>
  <c r="D16" i="11"/>
  <c r="C16" i="11"/>
  <c r="E47" i="4"/>
  <c r="C47" i="11" s="1"/>
  <c r="C47" i="10" l="1"/>
  <c r="D16" i="10"/>
  <c r="D18" i="10"/>
  <c r="C18" i="10"/>
  <c r="C16" i="10"/>
  <c r="E50" i="6" l="1"/>
  <c r="E50" i="5" l="1"/>
  <c r="D50" i="11" s="1"/>
  <c r="E47" i="5"/>
  <c r="D47" i="11" s="1"/>
  <c r="E47" i="7" l="1"/>
  <c r="B47" i="11" l="1"/>
  <c r="E47" i="11" s="1"/>
  <c r="B47" i="10"/>
  <c r="D47" i="10" s="1"/>
  <c r="F27" i="12"/>
  <c r="F26" i="12"/>
  <c r="F25" i="12"/>
  <c r="F24" i="12"/>
  <c r="F23" i="12"/>
  <c r="F22" i="12"/>
  <c r="F21" i="12"/>
  <c r="F19" i="12"/>
  <c r="F17" i="12"/>
  <c r="F15" i="12"/>
  <c r="F14" i="12"/>
  <c r="E15" i="12"/>
  <c r="E17" i="12"/>
  <c r="E19" i="12"/>
  <c r="E21" i="12"/>
  <c r="E22" i="12"/>
  <c r="E23" i="12"/>
  <c r="E24" i="12"/>
  <c r="E25" i="12"/>
  <c r="E26" i="12"/>
  <c r="E27" i="12"/>
  <c r="D15" i="12"/>
  <c r="D17" i="12"/>
  <c r="D19" i="12"/>
  <c r="D21" i="12"/>
  <c r="D22" i="12"/>
  <c r="D23" i="12"/>
  <c r="D24" i="12"/>
  <c r="D25" i="12"/>
  <c r="D26" i="12"/>
  <c r="D27" i="12"/>
  <c r="C15" i="12"/>
  <c r="C17" i="12"/>
  <c r="C19" i="12"/>
  <c r="C21" i="12"/>
  <c r="C22" i="12"/>
  <c r="C23" i="12"/>
  <c r="C24" i="12"/>
  <c r="C25" i="12"/>
  <c r="C26" i="12"/>
  <c r="C27" i="12"/>
  <c r="E14" i="12"/>
  <c r="D14" i="12"/>
  <c r="C14" i="12"/>
  <c r="E15" i="11" l="1"/>
  <c r="E17" i="11"/>
  <c r="E19" i="11"/>
  <c r="E21" i="11"/>
  <c r="E22" i="11"/>
  <c r="E23" i="11"/>
  <c r="E24" i="11"/>
  <c r="E25" i="11"/>
  <c r="E26" i="11"/>
  <c r="E27" i="11"/>
  <c r="E29" i="11"/>
  <c r="E31" i="11"/>
  <c r="D15" i="11"/>
  <c r="D17" i="11"/>
  <c r="D19" i="11"/>
  <c r="D21" i="11"/>
  <c r="D22" i="11"/>
  <c r="D23" i="11"/>
  <c r="D24" i="11"/>
  <c r="D25" i="11"/>
  <c r="D26" i="11"/>
  <c r="D27" i="11"/>
  <c r="D29" i="11"/>
  <c r="D31" i="11"/>
  <c r="C15" i="11"/>
  <c r="C17" i="11"/>
  <c r="F17" i="11" s="1"/>
  <c r="C19" i="11"/>
  <c r="C21" i="11"/>
  <c r="C22" i="11"/>
  <c r="C23" i="11"/>
  <c r="C24" i="11"/>
  <c r="C25" i="11"/>
  <c r="C26" i="11"/>
  <c r="C27" i="11"/>
  <c r="C29" i="11"/>
  <c r="C31" i="11"/>
  <c r="E14" i="11"/>
  <c r="D14" i="11"/>
  <c r="C14" i="11"/>
  <c r="D31" i="10" l="1"/>
  <c r="C31" i="10"/>
  <c r="D15" i="10"/>
  <c r="D17" i="10"/>
  <c r="D19" i="10"/>
  <c r="D21" i="10"/>
  <c r="D22" i="10"/>
  <c r="D23" i="10"/>
  <c r="D24" i="10"/>
  <c r="D25" i="10"/>
  <c r="D26" i="10"/>
  <c r="D27" i="10"/>
  <c r="D29" i="10"/>
  <c r="C15" i="10"/>
  <c r="C17" i="10"/>
  <c r="C19" i="10"/>
  <c r="C21" i="10"/>
  <c r="C22" i="10"/>
  <c r="C23" i="10"/>
  <c r="C24" i="10"/>
  <c r="C25" i="10"/>
  <c r="C26" i="10"/>
  <c r="C27" i="10"/>
  <c r="C29" i="10"/>
  <c r="D14" i="10"/>
  <c r="C14" i="10"/>
  <c r="E47" i="6" l="1"/>
  <c r="F50" i="12" s="1"/>
  <c r="E51" i="6"/>
  <c r="E52" i="6"/>
  <c r="E53" i="6"/>
  <c r="E54" i="6"/>
  <c r="E43" i="5" l="1"/>
  <c r="C69" i="5" l="1"/>
  <c r="D69" i="5"/>
  <c r="B69" i="5"/>
  <c r="C56" i="5"/>
  <c r="D56" i="5"/>
  <c r="B56" i="5"/>
  <c r="C71" i="5"/>
  <c r="D71" i="5"/>
  <c r="B71" i="5"/>
  <c r="C42" i="4"/>
  <c r="D42" i="4"/>
  <c r="E54" i="5"/>
  <c r="D54" i="11" s="1"/>
  <c r="D54" i="12" l="1"/>
  <c r="E42" i="5"/>
  <c r="C71" i="4" l="1"/>
  <c r="D71" i="4"/>
  <c r="C72" i="4"/>
  <c r="D72" i="4"/>
  <c r="B72" i="4"/>
  <c r="B71" i="4"/>
  <c r="E54" i="4"/>
  <c r="C71" i="7"/>
  <c r="D71" i="7"/>
  <c r="C72" i="7"/>
  <c r="D72" i="7"/>
  <c r="B72" i="7"/>
  <c r="B71" i="7"/>
  <c r="C56" i="7"/>
  <c r="D42" i="7"/>
  <c r="B56" i="7"/>
  <c r="E54" i="7"/>
  <c r="E50" i="7"/>
  <c r="E50" i="4"/>
  <c r="C84" i="6"/>
  <c r="D84" i="6"/>
  <c r="B84" i="6"/>
  <c r="E54" i="12"/>
  <c r="E43" i="6"/>
  <c r="E44" i="6"/>
  <c r="E45" i="6"/>
  <c r="E46" i="6"/>
  <c r="C56" i="6"/>
  <c r="B56" i="6"/>
  <c r="D56" i="7" l="1"/>
  <c r="E42" i="7"/>
  <c r="E72" i="7"/>
  <c r="B70" i="7"/>
  <c r="E42" i="6"/>
  <c r="E56" i="6" s="1"/>
  <c r="B54" i="10"/>
  <c r="B54" i="11"/>
  <c r="B54" i="12"/>
  <c r="C54" i="10"/>
  <c r="C54" i="11"/>
  <c r="C54" i="12"/>
  <c r="D56" i="6"/>
  <c r="D54" i="10" l="1"/>
  <c r="F54" i="12"/>
  <c r="E54" i="11"/>
  <c r="E67" i="4"/>
  <c r="C67" i="10" s="1"/>
  <c r="E69" i="4"/>
  <c r="C69" i="11" s="1"/>
  <c r="E71" i="4"/>
  <c r="C71" i="12" s="1"/>
  <c r="E72" i="4"/>
  <c r="C72" i="12" s="1"/>
  <c r="E67" i="5"/>
  <c r="D67" i="11" s="1"/>
  <c r="E69" i="5"/>
  <c r="D69" i="12" s="1"/>
  <c r="E71" i="5"/>
  <c r="D71" i="12" s="1"/>
  <c r="E72" i="5"/>
  <c r="D72" i="12" s="1"/>
  <c r="E67" i="6"/>
  <c r="E67" i="12" s="1"/>
  <c r="E69" i="6"/>
  <c r="E69" i="12" s="1"/>
  <c r="E71" i="6"/>
  <c r="E71" i="12" s="1"/>
  <c r="E72" i="6"/>
  <c r="E72" i="12" s="1"/>
  <c r="E67" i="7"/>
  <c r="B67" i="12" s="1"/>
  <c r="E69" i="7"/>
  <c r="B69" i="10" s="1"/>
  <c r="E71" i="7"/>
  <c r="B71" i="12" s="1"/>
  <c r="B72" i="12"/>
  <c r="C70" i="4"/>
  <c r="D70" i="4"/>
  <c r="C70" i="5"/>
  <c r="D70" i="5"/>
  <c r="C70" i="6"/>
  <c r="D70" i="6"/>
  <c r="C70" i="7"/>
  <c r="D70" i="7"/>
  <c r="B70" i="4"/>
  <c r="B70" i="5"/>
  <c r="B70" i="6"/>
  <c r="C68" i="4"/>
  <c r="D68" i="4"/>
  <c r="C68" i="5"/>
  <c r="D68" i="5"/>
  <c r="C68" i="6"/>
  <c r="D68" i="6"/>
  <c r="C68" i="7"/>
  <c r="D68" i="7"/>
  <c r="B68" i="4"/>
  <c r="B68" i="5"/>
  <c r="B68" i="6"/>
  <c r="B68" i="7"/>
  <c r="E68" i="7" s="1"/>
  <c r="C66" i="4"/>
  <c r="D66" i="4"/>
  <c r="C66" i="5"/>
  <c r="D66" i="5"/>
  <c r="C66" i="6"/>
  <c r="D66" i="6"/>
  <c r="C66" i="7"/>
  <c r="D66" i="7"/>
  <c r="B66" i="4"/>
  <c r="B66" i="5"/>
  <c r="B66" i="6"/>
  <c r="B66" i="7"/>
  <c r="D73" i="6" l="1"/>
  <c r="D89" i="6" s="1"/>
  <c r="C73" i="4"/>
  <c r="E66" i="4"/>
  <c r="C66" i="11" s="1"/>
  <c r="C73" i="7"/>
  <c r="E70" i="5"/>
  <c r="D70" i="11" s="1"/>
  <c r="E66" i="5"/>
  <c r="D66" i="12" s="1"/>
  <c r="D73" i="7"/>
  <c r="E66" i="7"/>
  <c r="B66" i="12" s="1"/>
  <c r="B73" i="7"/>
  <c r="D73" i="5"/>
  <c r="E68" i="4"/>
  <c r="C68" i="10" s="1"/>
  <c r="C73" i="5"/>
  <c r="E68" i="5"/>
  <c r="B73" i="5"/>
  <c r="D73" i="4"/>
  <c r="E70" i="4"/>
  <c r="C70" i="12" s="1"/>
  <c r="F71" i="12"/>
  <c r="E70" i="7"/>
  <c r="B70" i="10" s="1"/>
  <c r="C66" i="12"/>
  <c r="C66" i="10"/>
  <c r="B68" i="10"/>
  <c r="B68" i="11"/>
  <c r="B68" i="12"/>
  <c r="C69" i="10"/>
  <c r="D69" i="10" s="1"/>
  <c r="B71" i="11"/>
  <c r="D69" i="11"/>
  <c r="C67" i="12"/>
  <c r="B73" i="4"/>
  <c r="B71" i="10"/>
  <c r="B72" i="11"/>
  <c r="C71" i="11"/>
  <c r="B69" i="12"/>
  <c r="D67" i="12"/>
  <c r="B72" i="10"/>
  <c r="C71" i="10"/>
  <c r="C72" i="11"/>
  <c r="D71" i="11"/>
  <c r="C69" i="12"/>
  <c r="C72" i="10"/>
  <c r="D72" i="11"/>
  <c r="B67" i="11"/>
  <c r="B67" i="10"/>
  <c r="D67" i="10" s="1"/>
  <c r="C67" i="11"/>
  <c r="B69" i="11"/>
  <c r="E68" i="6"/>
  <c r="E68" i="12" s="1"/>
  <c r="E66" i="6"/>
  <c r="C73" i="6"/>
  <c r="C89" i="6" s="1"/>
  <c r="E70" i="6"/>
  <c r="E70" i="12" s="1"/>
  <c r="B73" i="6"/>
  <c r="B89" i="6" s="1"/>
  <c r="F72" i="12"/>
  <c r="E66" i="12" l="1"/>
  <c r="F66" i="12" s="1"/>
  <c r="E73" i="6"/>
  <c r="B66" i="11"/>
  <c r="D70" i="12"/>
  <c r="E73" i="5"/>
  <c r="C68" i="12"/>
  <c r="C73" i="12" s="1"/>
  <c r="C68" i="11"/>
  <c r="D66" i="11"/>
  <c r="E73" i="4"/>
  <c r="C70" i="11"/>
  <c r="F69" i="12"/>
  <c r="B66" i="10"/>
  <c r="D66" i="10" s="1"/>
  <c r="D68" i="10"/>
  <c r="F67" i="12"/>
  <c r="C70" i="10"/>
  <c r="C73" i="10" s="1"/>
  <c r="E67" i="11"/>
  <c r="D68" i="11"/>
  <c r="D68" i="12"/>
  <c r="B70" i="12"/>
  <c r="B73" i="12" s="1"/>
  <c r="E73" i="7"/>
  <c r="B70" i="11"/>
  <c r="E72" i="11"/>
  <c r="D72" i="10"/>
  <c r="D71" i="10"/>
  <c r="E69" i="11"/>
  <c r="E71" i="11"/>
  <c r="C84" i="5"/>
  <c r="D84" i="5"/>
  <c r="B84" i="5"/>
  <c r="D73" i="12" l="1"/>
  <c r="E73" i="12"/>
  <c r="E66" i="11"/>
  <c r="C73" i="11"/>
  <c r="F68" i="12"/>
  <c r="E70" i="11"/>
  <c r="B73" i="11"/>
  <c r="B73" i="10"/>
  <c r="D70" i="10"/>
  <c r="D73" i="10" s="1"/>
  <c r="F70" i="12"/>
  <c r="E68" i="11"/>
  <c r="D73" i="11"/>
  <c r="B84" i="4"/>
  <c r="C84" i="4"/>
  <c r="D84" i="4"/>
  <c r="C89" i="4"/>
  <c r="D89" i="4"/>
  <c r="C56" i="4"/>
  <c r="D56" i="4"/>
  <c r="C84" i="7"/>
  <c r="D84" i="7"/>
  <c r="B84" i="7"/>
  <c r="B88" i="7" s="1"/>
  <c r="C89" i="7"/>
  <c r="B89" i="7"/>
  <c r="C13" i="3"/>
  <c r="D13" i="3"/>
  <c r="E13" i="3"/>
  <c r="F13" i="3"/>
  <c r="C14" i="3"/>
  <c r="D14" i="3"/>
  <c r="E14" i="3"/>
  <c r="F14" i="3"/>
  <c r="C15" i="3"/>
  <c r="D15" i="3"/>
  <c r="E15" i="3"/>
  <c r="F15" i="3"/>
  <c r="C17" i="3"/>
  <c r="D17" i="3"/>
  <c r="E17" i="3"/>
  <c r="F17" i="3"/>
  <c r="C18" i="3"/>
  <c r="D18" i="3"/>
  <c r="E18" i="3"/>
  <c r="F18" i="3"/>
  <c r="C19" i="3"/>
  <c r="D19" i="3"/>
  <c r="E19" i="3"/>
  <c r="F19" i="3"/>
  <c r="C20" i="3"/>
  <c r="D20" i="3"/>
  <c r="E20" i="3"/>
  <c r="F20" i="3"/>
  <c r="C21" i="3"/>
  <c r="D21" i="3"/>
  <c r="E21" i="3"/>
  <c r="F21" i="3"/>
  <c r="D34" i="3"/>
  <c r="D35" i="3"/>
  <c r="D36" i="3"/>
  <c r="D37" i="3"/>
  <c r="A38" i="3"/>
  <c r="B38" i="3"/>
  <c r="C38" i="3" s="1"/>
  <c r="C33" i="3" s="1"/>
  <c r="D39" i="3"/>
  <c r="D40" i="3"/>
  <c r="D41" i="3"/>
  <c r="A42" i="3"/>
  <c r="B42" i="3"/>
  <c r="C42" i="3" s="1"/>
  <c r="C43" i="3"/>
  <c r="D43" i="3" s="1"/>
  <c r="C44" i="3"/>
  <c r="C57" i="3" s="1"/>
  <c r="D45" i="3"/>
  <c r="B57" i="3"/>
  <c r="B58" i="3"/>
  <c r="C58" i="3"/>
  <c r="B71" i="3"/>
  <c r="B50" i="11"/>
  <c r="C50" i="11"/>
  <c r="G32" i="10"/>
  <c r="G9" i="10"/>
  <c r="G17" i="10"/>
  <c r="G22" i="10" s="1"/>
  <c r="B50" i="10"/>
  <c r="C50" i="10"/>
  <c r="C10" i="9"/>
  <c r="D10" i="9"/>
  <c r="C11" i="9"/>
  <c r="D11" i="9"/>
  <c r="C12" i="9"/>
  <c r="D12" i="9"/>
  <c r="C14" i="9"/>
  <c r="D14" i="9"/>
  <c r="C15" i="9"/>
  <c r="D15" i="9"/>
  <c r="C16" i="9"/>
  <c r="D16" i="9"/>
  <c r="C17" i="9"/>
  <c r="D17" i="9"/>
  <c r="C18" i="9"/>
  <c r="D18" i="9"/>
  <c r="C13" i="8"/>
  <c r="D13" i="8"/>
  <c r="E13" i="8"/>
  <c r="C14" i="8"/>
  <c r="D14" i="8"/>
  <c r="E14" i="8"/>
  <c r="C15" i="8"/>
  <c r="D15" i="8"/>
  <c r="E15" i="8"/>
  <c r="C19" i="8"/>
  <c r="D19" i="8"/>
  <c r="E19" i="8"/>
  <c r="C20" i="8"/>
  <c r="D20" i="8"/>
  <c r="E20" i="8"/>
  <c r="C21" i="8"/>
  <c r="D21" i="8"/>
  <c r="E21" i="8"/>
  <c r="E43" i="12"/>
  <c r="E44" i="12"/>
  <c r="E45" i="12"/>
  <c r="E46" i="12"/>
  <c r="E52" i="12"/>
  <c r="E53" i="12"/>
  <c r="E84" i="6"/>
  <c r="E85" i="6"/>
  <c r="E85" i="12" s="1"/>
  <c r="E86" i="6"/>
  <c r="E86" i="12" s="1"/>
  <c r="E87" i="6"/>
  <c r="E87" i="12" s="1"/>
  <c r="E89" i="6"/>
  <c r="E89" i="12" s="1"/>
  <c r="D42" i="11"/>
  <c r="D43" i="12"/>
  <c r="E44" i="5"/>
  <c r="D44" i="12" s="1"/>
  <c r="E45" i="5"/>
  <c r="D45" i="11" s="1"/>
  <c r="E46" i="5"/>
  <c r="D46" i="12" s="1"/>
  <c r="E48" i="5"/>
  <c r="D48" i="11" s="1"/>
  <c r="E49" i="5"/>
  <c r="E52" i="5"/>
  <c r="D52" i="12" s="1"/>
  <c r="E53" i="5"/>
  <c r="D53" i="12" s="1"/>
  <c r="B89" i="5"/>
  <c r="C89" i="5"/>
  <c r="D89" i="5"/>
  <c r="E85" i="5"/>
  <c r="D85" i="11" s="1"/>
  <c r="E86" i="5"/>
  <c r="D86" i="12" s="1"/>
  <c r="E87" i="5"/>
  <c r="D87" i="11" s="1"/>
  <c r="E43" i="4"/>
  <c r="C43" i="12" s="1"/>
  <c r="E44" i="4"/>
  <c r="C44" i="12" s="1"/>
  <c r="E45" i="4"/>
  <c r="E46" i="4"/>
  <c r="C46" i="12" s="1"/>
  <c r="E48" i="4"/>
  <c r="E52" i="4"/>
  <c r="C52" i="12" s="1"/>
  <c r="E53" i="4"/>
  <c r="C53" i="12" s="1"/>
  <c r="E85" i="4"/>
  <c r="C85" i="11" s="1"/>
  <c r="E86" i="4"/>
  <c r="C86" i="11" s="1"/>
  <c r="E87" i="4"/>
  <c r="C87" i="12" s="1"/>
  <c r="E43" i="7"/>
  <c r="B43" i="12" s="1"/>
  <c r="E44" i="7"/>
  <c r="B44" i="10" s="1"/>
  <c r="E45" i="7"/>
  <c r="B45" i="10" s="1"/>
  <c r="E46" i="7"/>
  <c r="B46" i="10" s="1"/>
  <c r="E48" i="7"/>
  <c r="E52" i="7"/>
  <c r="E53" i="7"/>
  <c r="B53" i="11" s="1"/>
  <c r="E83" i="7"/>
  <c r="B83" i="12" s="1"/>
  <c r="F83" i="12" s="1"/>
  <c r="E85" i="7"/>
  <c r="B85" i="11" s="1"/>
  <c r="E86" i="7"/>
  <c r="B86" i="10" s="1"/>
  <c r="E87" i="7"/>
  <c r="B87" i="12" s="1"/>
  <c r="D53" i="11"/>
  <c r="D85" i="12"/>
  <c r="C43" i="11" l="1"/>
  <c r="D57" i="3"/>
  <c r="C46" i="11"/>
  <c r="B52" i="12"/>
  <c r="F52" i="12" s="1"/>
  <c r="B52" i="10"/>
  <c r="D49" i="11"/>
  <c r="E49" i="11" s="1"/>
  <c r="F73" i="12"/>
  <c r="E73" i="11"/>
  <c r="B53" i="12"/>
  <c r="F53" i="12" s="1"/>
  <c r="B45" i="11"/>
  <c r="D46" i="11"/>
  <c r="C87" i="10"/>
  <c r="C87" i="11"/>
  <c r="B83" i="10"/>
  <c r="D83" i="10" s="1"/>
  <c r="D43" i="11"/>
  <c r="B53" i="10"/>
  <c r="B43" i="10"/>
  <c r="C85" i="12"/>
  <c r="B33" i="3"/>
  <c r="B46" i="3" s="1"/>
  <c r="D44" i="11"/>
  <c r="B43" i="11"/>
  <c r="C46" i="10"/>
  <c r="D46" i="10" s="1"/>
  <c r="D45" i="12"/>
  <c r="G29" i="10"/>
  <c r="G35" i="10"/>
  <c r="E56" i="5"/>
  <c r="C43" i="10"/>
  <c r="E42" i="4"/>
  <c r="C42" i="11" s="1"/>
  <c r="B48" i="10"/>
  <c r="F43" i="12"/>
  <c r="D58" i="3"/>
  <c r="C53" i="11"/>
  <c r="E53" i="11" s="1"/>
  <c r="B46" i="11"/>
  <c r="C85" i="10"/>
  <c r="B48" i="11"/>
  <c r="C53" i="10"/>
  <c r="D44" i="3"/>
  <c r="B55" i="3"/>
  <c r="E84" i="7"/>
  <c r="B84" i="10" s="1"/>
  <c r="E84" i="12"/>
  <c r="B56" i="3"/>
  <c r="E89" i="5"/>
  <c r="D89" i="11" s="1"/>
  <c r="D42" i="12"/>
  <c r="D87" i="12"/>
  <c r="F87" i="12" s="1"/>
  <c r="E84" i="5"/>
  <c r="G25" i="10"/>
  <c r="D52" i="11"/>
  <c r="D56" i="11" s="1"/>
  <c r="B44" i="11"/>
  <c r="B45" i="12"/>
  <c r="B46" i="12"/>
  <c r="F46" i="12" s="1"/>
  <c r="B52" i="11"/>
  <c r="B83" i="11"/>
  <c r="E83" i="11" s="1"/>
  <c r="B44" i="12"/>
  <c r="F44" i="12" s="1"/>
  <c r="D50" i="10"/>
  <c r="C46" i="3"/>
  <c r="D86" i="11"/>
  <c r="E50" i="11"/>
  <c r="B75" i="3"/>
  <c r="B87" i="10"/>
  <c r="B87" i="11"/>
  <c r="B73" i="3"/>
  <c r="B85" i="10"/>
  <c r="G7" i="10"/>
  <c r="G8" i="10"/>
  <c r="D42" i="3"/>
  <c r="C56" i="3"/>
  <c r="D38" i="3"/>
  <c r="D33" i="3" s="1"/>
  <c r="C55" i="3"/>
  <c r="E56" i="7"/>
  <c r="D89" i="7"/>
  <c r="E89" i="7" s="1"/>
  <c r="G31" i="10"/>
  <c r="B85" i="12"/>
  <c r="C44" i="11"/>
  <c r="C44" i="10"/>
  <c r="D44" i="10" s="1"/>
  <c r="B86" i="12"/>
  <c r="B74" i="3"/>
  <c r="B86" i="11"/>
  <c r="C45" i="11"/>
  <c r="C45" i="12"/>
  <c r="B90" i="7"/>
  <c r="C83" i="7" s="1"/>
  <c r="C88" i="7" s="1"/>
  <c r="C90" i="7" s="1"/>
  <c r="D83" i="7" s="1"/>
  <c r="D88" i="7" s="1"/>
  <c r="C86" i="12"/>
  <c r="E85" i="11"/>
  <c r="E84" i="4"/>
  <c r="C86" i="10"/>
  <c r="D86" i="10" s="1"/>
  <c r="B89" i="4"/>
  <c r="E89" i="4" s="1"/>
  <c r="C52" i="11"/>
  <c r="C52" i="10"/>
  <c r="C48" i="10"/>
  <c r="C48" i="11"/>
  <c r="C45" i="10"/>
  <c r="D45" i="10" s="1"/>
  <c r="F85" i="12" l="1"/>
  <c r="F86" i="12"/>
  <c r="E86" i="11"/>
  <c r="B61" i="3"/>
  <c r="E46" i="11"/>
  <c r="C42" i="10"/>
  <c r="C56" i="10" s="1"/>
  <c r="D53" i="10"/>
  <c r="E87" i="11"/>
  <c r="D87" i="10"/>
  <c r="E45" i="11"/>
  <c r="D48" i="10"/>
  <c r="E44" i="11"/>
  <c r="E43" i="11"/>
  <c r="E48" i="11"/>
  <c r="G33" i="10"/>
  <c r="D56" i="12"/>
  <c r="D55" i="3"/>
  <c r="D43" i="10"/>
  <c r="E88" i="7"/>
  <c r="B88" i="11" s="1"/>
  <c r="D52" i="10"/>
  <c r="D85" i="10"/>
  <c r="C56" i="11"/>
  <c r="F45" i="12"/>
  <c r="B84" i="12"/>
  <c r="B84" i="11"/>
  <c r="D89" i="12"/>
  <c r="D90" i="7"/>
  <c r="D84" i="12"/>
  <c r="D84" i="11"/>
  <c r="E56" i="4"/>
  <c r="B72" i="3"/>
  <c r="B76" i="3" s="1"/>
  <c r="D46" i="3"/>
  <c r="E52" i="11"/>
  <c r="G10" i="10"/>
  <c r="E42" i="12"/>
  <c r="E56" i="12" s="1"/>
  <c r="C89" i="11"/>
  <c r="C89" i="10"/>
  <c r="C89" i="12"/>
  <c r="B42" i="12"/>
  <c r="B56" i="12" s="1"/>
  <c r="B42" i="10"/>
  <c r="B56" i="10" s="1"/>
  <c r="B42" i="11"/>
  <c r="B56" i="11" s="1"/>
  <c r="C61" i="3"/>
  <c r="B89" i="12"/>
  <c r="B89" i="10"/>
  <c r="B89" i="11"/>
  <c r="C42" i="12"/>
  <c r="C56" i="12" s="1"/>
  <c r="D56" i="3"/>
  <c r="C84" i="10"/>
  <c r="D84" i="10" s="1"/>
  <c r="D88" i="10" s="1"/>
  <c r="C84" i="12"/>
  <c r="C84" i="11"/>
  <c r="F89" i="12" l="1"/>
  <c r="F84" i="12"/>
  <c r="F88" i="12" s="1"/>
  <c r="D61" i="3"/>
  <c r="E90" i="7"/>
  <c r="B90" i="12" s="1"/>
  <c r="B88" i="10"/>
  <c r="B88" i="12"/>
  <c r="E84" i="11"/>
  <c r="E88" i="11" s="1"/>
  <c r="B77" i="3"/>
  <c r="B78" i="3" s="1"/>
  <c r="E42" i="11"/>
  <c r="E56" i="11" s="1"/>
  <c r="D42" i="10"/>
  <c r="D56" i="10" s="1"/>
  <c r="E89" i="11"/>
  <c r="F42" i="12"/>
  <c r="F56" i="12" s="1"/>
  <c r="D89" i="10"/>
  <c r="D90" i="10" s="1"/>
  <c r="B90" i="11" l="1"/>
  <c r="B90" i="10"/>
  <c r="B83" i="4"/>
  <c r="E83" i="4" s="1"/>
  <c r="F90" i="12"/>
  <c r="E90" i="11"/>
  <c r="B88" i="4" l="1"/>
  <c r="B90" i="4" s="1"/>
  <c r="C83" i="4" s="1"/>
  <c r="C88" i="4" s="1"/>
  <c r="C90" i="4" s="1"/>
  <c r="D83" i="4" s="1"/>
  <c r="D88" i="4" s="1"/>
  <c r="D90" i="4" s="1"/>
  <c r="C83" i="10"/>
  <c r="C83" i="11"/>
  <c r="C83" i="12"/>
  <c r="E88" i="4"/>
  <c r="C88" i="11" l="1"/>
  <c r="C88" i="10"/>
  <c r="C88" i="12"/>
  <c r="E90" i="4"/>
  <c r="B83" i="5" s="1"/>
  <c r="B88" i="5" l="1"/>
  <c r="B90" i="5" s="1"/>
  <c r="C83" i="5" s="1"/>
  <c r="C88" i="5" s="1"/>
  <c r="C90" i="5" s="1"/>
  <c r="D83" i="5" s="1"/>
  <c r="D88" i="5" s="1"/>
  <c r="D90" i="5" s="1"/>
  <c r="E83" i="5"/>
  <c r="D83" i="11" s="1"/>
  <c r="C90" i="10"/>
  <c r="C90" i="12"/>
  <c r="C90" i="11"/>
  <c r="D83" i="12" l="1"/>
  <c r="E88" i="5"/>
  <c r="D88" i="12" l="1"/>
  <c r="D88" i="11"/>
  <c r="E90" i="5"/>
  <c r="B83" i="6" s="1"/>
  <c r="B88" i="6" l="1"/>
  <c r="B90" i="6" s="1"/>
  <c r="C83" i="6" s="1"/>
  <c r="C88" i="6" s="1"/>
  <c r="C90" i="6" s="1"/>
  <c r="D83" i="6" s="1"/>
  <c r="D88" i="6" s="1"/>
  <c r="D90" i="6" s="1"/>
  <c r="E83" i="6"/>
  <c r="D90" i="12"/>
  <c r="D90" i="11"/>
  <c r="E83" i="12" l="1"/>
  <c r="E88" i="6"/>
  <c r="E88" i="12" l="1"/>
  <c r="E90" i="6"/>
  <c r="E90" i="12" s="1"/>
</calcChain>
</file>

<file path=xl/sharedStrings.xml><?xml version="1.0" encoding="utf-8"?>
<sst xmlns="http://schemas.openxmlformats.org/spreadsheetml/2006/main" count="945" uniqueCount="144">
  <si>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</si>
  <si>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</si>
  <si>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</si>
  <si>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</si>
  <si>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</si>
  <si>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</si>
  <si>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</si>
  <si>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</si>
  <si>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</si>
  <si>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</si>
  <si>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</si>
  <si>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</si>
  <si>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</si>
  <si>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</si>
  <si>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</si>
  <si>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</si>
  <si>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</si>
  <si>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</si>
  <si>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</si>
  <si>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Manos a la obra</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</si>
  <si>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</si>
  <si>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</si>
  <si>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</si>
  <si>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</si>
  <si>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</si>
  <si>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</si>
  <si>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</si>
  <si>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</si>
  <si>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</si>
  <si>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</si>
  <si>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</si>
  <si>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</si>
  <si>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</si>
  <si>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</si>
  <si>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</si>
  <si>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</si>
  <si>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</si>
  <si>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</si>
  <si>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</si>
  <si>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</si>
  <si>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</si>
  <si>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</si>
  <si>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</si>
  <si>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</si>
  <si>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</si>
  <si>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</si>
  <si>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</si>
  <si>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</si>
  <si>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Abril</t>
  </si>
  <si>
    <t>Mayo</t>
  </si>
  <si>
    <t>Junio</t>
  </si>
  <si>
    <t>II Trimestre</t>
  </si>
  <si>
    <t>Familias</t>
  </si>
  <si>
    <t>Jóvenes en Riesgo</t>
  </si>
  <si>
    <t>Jóvenes</t>
  </si>
  <si>
    <t>Estudiantes</t>
  </si>
  <si>
    <t>I Trimestre</t>
  </si>
  <si>
    <t>Julio</t>
  </si>
  <si>
    <t>Agosto</t>
  </si>
  <si>
    <t>Setiembre</t>
  </si>
  <si>
    <t>III Trimestre</t>
  </si>
  <si>
    <t>Octubre</t>
  </si>
  <si>
    <t>Noviembre</t>
  </si>
  <si>
    <t>Diciembre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</si>
  <si>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</si>
  <si>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</si>
  <si>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</si>
  <si>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</si>
  <si>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</si>
  <si>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</si>
  <si>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</si>
  <si>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</si>
  <si>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</si>
  <si>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</si>
  <si>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</si>
  <si>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</si>
  <si>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</si>
  <si>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</si>
  <si>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</si>
  <si>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</si>
  <si>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</si>
  <si>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</si>
  <si>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</si>
  <si>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Total Familias atendidas (sin duplicidades)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</si>
  <si>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</si>
  <si>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</si>
  <si>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</si>
  <si>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</si>
  <si>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Período:</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</si>
  <si>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</si>
  <si>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</si>
  <si>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</si>
  <si>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</si>
  <si>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</si>
  <si>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</si>
  <si>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</si>
  <si>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</si>
  <si>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</si>
  <si>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</si>
  <si>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</si>
  <si>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</si>
  <si>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</si>
  <si>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Unidad: Colones</t>
  </si>
  <si>
    <t>Nota: Las columnas no son sumables ya que los datos, tanto trimestrales como de Total de Familias atendidas, eliminan los beneficios duplicados.</t>
  </si>
  <si>
    <t>Fuente: SABEN, Reporte Personalizable, IMAS, Enero 2013 EGS.</t>
  </si>
  <si>
    <t>Semestral</t>
  </si>
  <si>
    <r>
      <t xml:space="preserve">1. Saldo en caja inicial  (5 </t>
    </r>
    <r>
      <rPr>
        <sz val="11"/>
        <color indexed="8"/>
        <rFont val="Calibri"/>
        <family val="2"/>
      </rPr>
      <t xml:space="preserve">t-1) </t>
    </r>
  </si>
  <si>
    <t xml:space="preserve">Unidad: Colones </t>
  </si>
  <si>
    <t>MEP (Avancemos)</t>
  </si>
  <si>
    <t>MTSS (Seguridad Alimentaria)</t>
  </si>
  <si>
    <t xml:space="preserve">1. Saldo en caja inicial  </t>
  </si>
  <si>
    <t xml:space="preserve">3. Recursos disponibles </t>
  </si>
  <si>
    <t xml:space="preserve">5. Saldo en caja final  </t>
  </si>
  <si>
    <t>3. Transferencias Sector Público</t>
  </si>
  <si>
    <t>3.Transferencias Sector Público</t>
  </si>
  <si>
    <t xml:space="preserve">1. Transferencias corrientes </t>
  </si>
  <si>
    <t>A personas</t>
  </si>
  <si>
    <t xml:space="preserve"> </t>
  </si>
  <si>
    <t>Primer Trimestre 2014</t>
  </si>
  <si>
    <t>Segundo Trimestre 2014</t>
  </si>
  <si>
    <t>Tercer Trimestre 2014</t>
  </si>
  <si>
    <t>Cuarto Trimestre 2014</t>
  </si>
  <si>
    <t>Primer Semestre 2014</t>
  </si>
  <si>
    <t>Tercer Trimestre Acumulado 2014</t>
  </si>
  <si>
    <t>Niños/niñas</t>
  </si>
  <si>
    <t>Personas</t>
  </si>
  <si>
    <t>Capacitación Técnica Laboral</t>
  </si>
  <si>
    <t>Famillias</t>
  </si>
  <si>
    <t>Formación Humana</t>
  </si>
  <si>
    <t>Familias diferentes</t>
  </si>
  <si>
    <t>Fuente: Informes Trimestrales, IMAS, julio 2014</t>
  </si>
  <si>
    <t>Asignación Familiar</t>
  </si>
  <si>
    <t>Fuente: Informes Trimestrales, IMAS, Enero 2015</t>
  </si>
  <si>
    <t>Compra de lote</t>
  </si>
  <si>
    <t>Asignación familiar</t>
  </si>
  <si>
    <t xml:space="preserve">Familias </t>
  </si>
  <si>
    <t>Prestación Alimentaria</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</si>
  <si>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 Una misma familia puede recibir varios beneficios, por ello no se suman filas ni columnas</t>
  </si>
  <si>
    <t>Fuente: SABEN, Reporte Personalizable,IMAS, Enero 2015 EGS.</t>
  </si>
  <si>
    <t>Prestacion Alimentaria</t>
  </si>
  <si>
    <t>Asignacion Familiar</t>
  </si>
  <si>
    <t>Semestre</t>
  </si>
  <si>
    <t>Resto de productos</t>
  </si>
  <si>
    <t>Fecha de actualización: 29/09/2015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</si>
</sst>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theme="9" tint="-0.499984740745262"/>
      <name val="Calibri"/>
      <family val="2"/>
      <scheme val="minor"/>
    </font>
    <font>
      <b/>
      <sz val="11"/>
      <name val="Calibri"/>
      <family val="2"/>
      <scheme val="minor"/>
    </font>
    <font>
      <b/>
      <sz val="11"/>
      <color rgb="FFFF0000"/>
      <name val="Calibri"/>
      <family val="2"/>
      <scheme val="minor"/>
    </font>
    <font>
      <sz val="10"/>
      <name val="Calibri"/>
      <family val="2"/>
      <scheme val="minor"/>
    </font>
    <font>
      <b/>
      <sz val="12"/>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5">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xf numFmtId="0" fontId="8" fillId="0" borderId="0"/>
    <xf numFmtId="0" fontId="4"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230">
    <xf numFmtId="0" fontId="0" fillId="0" borderId="0" xfId="0"/>
    <xf numFmtId="0" fontId="0" fillId="0" borderId="0" xfId="0" applyFont="1" applyFill="1"/>
    <xf numFmtId="0" fontId="0" fillId="0" borderId="0" xfId="0" applyFont="1"/>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Fill="1"/>
    <xf numFmtId="0" fontId="10"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10" fillId="0" borderId="0" xfId="0" applyFont="1" applyFill="1" applyAlignment="1">
      <alignment horizontal="center"/>
    </xf>
    <xf numFmtId="0" fontId="0" fillId="0" borderId="0" xfId="0" applyFont="1" applyFill="1" applyBorder="1"/>
    <xf numFmtId="0" fontId="11" fillId="0" borderId="0" xfId="0" applyFont="1" applyFill="1" applyBorder="1" applyAlignment="1">
      <alignment horizontal="left" indent="3"/>
    </xf>
    <xf numFmtId="0" fontId="12" fillId="0" borderId="0" xfId="0" applyFont="1" applyFill="1" applyBorder="1" applyAlignment="1">
      <alignment horizontal="left"/>
    </xf>
    <xf numFmtId="0" fontId="10" fillId="2" borderId="0" xfId="0" applyFont="1" applyFill="1" applyAlignment="1">
      <alignment horizontal="right"/>
    </xf>
    <xf numFmtId="0" fontId="10" fillId="2" borderId="0" xfId="0" applyFont="1" applyFill="1" applyBorder="1"/>
    <xf numFmtId="0" fontId="10" fillId="2" borderId="0" xfId="0" applyFont="1" applyFill="1"/>
    <xf numFmtId="0" fontId="10" fillId="2" borderId="0" xfId="0" applyFont="1" applyFill="1" applyBorder="1" applyAlignment="1">
      <alignment vertical="top" wrapText="1"/>
    </xf>
    <xf numFmtId="0" fontId="10" fillId="2" borderId="0" xfId="0" applyFont="1" applyFill="1" applyBorder="1" applyAlignment="1">
      <alignment vertical="top"/>
    </xf>
    <xf numFmtId="0" fontId="10" fillId="2" borderId="0" xfId="0" applyFont="1" applyFill="1" applyAlignment="1"/>
    <xf numFmtId="0" fontId="10" fillId="2" borderId="0" xfId="0" applyFont="1" applyFill="1" applyAlignment="1">
      <alignment horizontal="left"/>
    </xf>
    <xf numFmtId="0" fontId="0" fillId="2" borderId="0" xfId="0" applyFont="1" applyFill="1"/>
    <xf numFmtId="0" fontId="10" fillId="2" borderId="0" xfId="0" applyFont="1" applyFill="1" applyAlignment="1">
      <alignment horizontal="center"/>
    </xf>
    <xf numFmtId="0" fontId="0" fillId="2" borderId="1" xfId="0" applyFont="1" applyFill="1" applyBorder="1" applyAlignment="1">
      <alignment horizontal="center"/>
    </xf>
    <xf numFmtId="3" fontId="0" fillId="2" borderId="0" xfId="0" applyNumberFormat="1" applyFont="1" applyFill="1" applyBorder="1"/>
    <xf numFmtId="0" fontId="0" fillId="2" borderId="0" xfId="0" applyFont="1" applyFill="1" applyBorder="1"/>
    <xf numFmtId="4" fontId="0" fillId="2" borderId="0" xfId="0" applyNumberFormat="1" applyFont="1" applyFill="1" applyBorder="1" applyAlignment="1">
      <alignment horizontal="left" vertical="center"/>
    </xf>
    <xf numFmtId="0" fontId="0" fillId="2" borderId="0" xfId="0" applyFont="1" applyFill="1" applyBorder="1" applyAlignment="1">
      <alignment horizontal="left" indent="3"/>
    </xf>
    <xf numFmtId="3" fontId="0" fillId="2" borderId="0" xfId="0" applyNumberFormat="1" applyFont="1" applyFill="1" applyBorder="1" applyAlignment="1">
      <alignment horizontal="left"/>
    </xf>
    <xf numFmtId="0" fontId="13" fillId="2" borderId="0" xfId="0" applyFont="1" applyFill="1" applyBorder="1" applyAlignment="1">
      <alignment horizontal="left" indent="7"/>
    </xf>
    <xf numFmtId="0" fontId="14" fillId="2" borderId="0" xfId="0" applyFont="1" applyFill="1" applyBorder="1" applyAlignment="1"/>
    <xf numFmtId="3" fontId="12" fillId="2" borderId="0" xfId="0" applyNumberFormat="1" applyFont="1" applyFill="1" applyBorder="1" applyAlignment="1">
      <alignment horizontal="left"/>
    </xf>
    <xf numFmtId="164" fontId="12" fillId="2" borderId="0" xfId="2" applyNumberFormat="1" applyFont="1" applyFill="1" applyAlignment="1">
      <alignment horizontal="center"/>
    </xf>
    <xf numFmtId="0" fontId="12" fillId="2" borderId="0" xfId="4" applyFont="1" applyFill="1" applyBorder="1" applyAlignment="1">
      <alignment horizontal="left" vertical="center" indent="3"/>
    </xf>
    <xf numFmtId="0" fontId="15" fillId="2" borderId="0" xfId="0" applyFont="1" applyFill="1" applyBorder="1" applyAlignment="1">
      <alignment horizontal="left"/>
    </xf>
    <xf numFmtId="0" fontId="0" fillId="2" borderId="0" xfId="0" applyFont="1" applyFill="1" applyBorder="1" applyAlignment="1">
      <alignment horizontal="center" wrapText="1"/>
    </xf>
    <xf numFmtId="0" fontId="0" fillId="2" borderId="2" xfId="0" applyFont="1" applyFill="1" applyBorder="1"/>
    <xf numFmtId="3" fontId="0" fillId="2" borderId="2" xfId="0" applyNumberFormat="1" applyFont="1" applyFill="1" applyBorder="1" applyAlignment="1">
      <alignment horizontal="left"/>
    </xf>
    <xf numFmtId="4" fontId="12" fillId="2" borderId="0" xfId="0" applyNumberFormat="1" applyFont="1" applyFill="1" applyBorder="1" applyAlignment="1">
      <alignment horizontal="left" vertical="center"/>
    </xf>
    <xf numFmtId="0" fontId="12" fillId="2" borderId="0" xfId="0" applyFont="1" applyFill="1" applyBorder="1" applyAlignment="1">
      <alignment horizontal="left" indent="3"/>
    </xf>
    <xf numFmtId="164" fontId="5" fillId="2" borderId="0" xfId="2" applyNumberFormat="1" applyFont="1" applyFill="1" applyAlignment="1">
      <alignment horizontal="center"/>
    </xf>
    <xf numFmtId="164" fontId="5" fillId="3" borderId="2" xfId="2" applyNumberFormat="1" applyFont="1" applyFill="1" applyBorder="1"/>
    <xf numFmtId="164" fontId="5" fillId="2" borderId="0" xfId="2" applyNumberFormat="1" applyFont="1" applyFill="1"/>
    <xf numFmtId="164" fontId="16" fillId="2" borderId="0" xfId="2" applyNumberFormat="1" applyFont="1" applyFill="1" applyBorder="1" applyAlignment="1">
      <alignment horizontal="right" vertical="center"/>
    </xf>
    <xf numFmtId="164" fontId="5" fillId="2" borderId="0" xfId="2" applyNumberFormat="1" applyFont="1" applyFill="1" applyBorder="1"/>
    <xf numFmtId="164" fontId="12" fillId="2" borderId="0" xfId="2" applyNumberFormat="1" applyFont="1" applyFill="1" applyBorder="1" applyAlignment="1">
      <alignment horizontal="right" vertical="center"/>
    </xf>
    <xf numFmtId="164" fontId="12" fillId="2" borderId="0" xfId="2" applyNumberFormat="1" applyFont="1" applyFill="1" applyBorder="1"/>
    <xf numFmtId="3" fontId="0" fillId="3" borderId="2" xfId="0" applyNumberFormat="1" applyFont="1" applyFill="1" applyBorder="1" applyAlignment="1">
      <alignment horizontal="right"/>
    </xf>
    <xf numFmtId="3" fontId="0" fillId="2" borderId="0" xfId="0" applyNumberFormat="1" applyFont="1" applyFill="1"/>
    <xf numFmtId="164" fontId="16" fillId="2" borderId="0" xfId="2" applyNumberFormat="1" applyFont="1" applyFill="1" applyBorder="1" applyAlignment="1">
      <alignment horizontal="center" vertical="center"/>
    </xf>
    <xf numFmtId="164" fontId="5" fillId="2" borderId="0" xfId="2" applyNumberFormat="1" applyFont="1" applyFill="1" applyBorder="1" applyAlignment="1">
      <alignment horizontal="center"/>
    </xf>
    <xf numFmtId="164" fontId="9" fillId="2" borderId="0" xfId="2" applyNumberFormat="1" applyFont="1" applyFill="1" applyAlignment="1">
      <alignment horizontal="center"/>
    </xf>
    <xf numFmtId="164" fontId="12" fillId="2" borderId="0" xfId="2" applyNumberFormat="1" applyFont="1" applyFill="1" applyBorder="1" applyAlignment="1">
      <alignment horizontal="center" vertical="center"/>
    </xf>
    <xf numFmtId="164" fontId="12" fillId="2" borderId="0" xfId="2" applyNumberFormat="1" applyFont="1" applyFill="1" applyBorder="1" applyAlignment="1">
      <alignment horizontal="center"/>
    </xf>
    <xf numFmtId="0" fontId="17" fillId="2" borderId="0" xfId="0" applyFont="1" applyFill="1" applyBorder="1" applyAlignment="1">
      <alignment horizontal="left" indent="2"/>
    </xf>
    <xf numFmtId="164" fontId="5" fillId="3" borderId="2" xfId="2" applyNumberFormat="1" applyFont="1" applyFill="1" applyBorder="1" applyAlignment="1">
      <alignment horizontal="center"/>
    </xf>
    <xf numFmtId="0" fontId="18" fillId="2" borderId="0" xfId="0" applyFont="1" applyFill="1" applyBorder="1" applyAlignment="1">
      <alignment vertical="center" wrapText="1"/>
    </xf>
    <xf numFmtId="0" fontId="10" fillId="0" borderId="0" xfId="0" applyFont="1" applyFill="1" applyAlignment="1">
      <alignment horizontal="left"/>
    </xf>
    <xf numFmtId="0" fontId="10" fillId="0" borderId="0" xfId="0" applyFont="1" applyFill="1" applyBorder="1"/>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Alignment="1"/>
    <xf numFmtId="0" fontId="0" fillId="0" borderId="1"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3" fillId="0" borderId="0" xfId="0" applyFont="1" applyFill="1" applyBorder="1" applyAlignment="1">
      <alignment horizontal="left" indent="7"/>
    </xf>
    <xf numFmtId="0" fontId="14" fillId="0" borderId="0" xfId="0" applyFont="1" applyFill="1" applyBorder="1" applyAlignment="1"/>
    <xf numFmtId="3" fontId="12" fillId="0" borderId="0" xfId="0" applyNumberFormat="1" applyFont="1" applyFill="1" applyBorder="1" applyAlignment="1">
      <alignment horizontal="left"/>
    </xf>
    <xf numFmtId="0" fontId="12" fillId="0" borderId="0" xfId="4" applyFont="1" applyFill="1" applyBorder="1" applyAlignment="1">
      <alignment horizontal="left" vertical="center" indent="3"/>
    </xf>
    <xf numFmtId="4" fontId="16" fillId="0" borderId="0" xfId="0" applyNumberFormat="1" applyFont="1" applyFill="1" applyBorder="1" applyAlignment="1">
      <alignment horizontal="left" vertical="center"/>
    </xf>
    <xf numFmtId="0" fontId="11" fillId="0" borderId="0" xfId="0" applyFont="1" applyFill="1" applyBorder="1" applyAlignment="1">
      <alignment horizontal="left"/>
    </xf>
    <xf numFmtId="0" fontId="15" fillId="0" borderId="0" xfId="0" applyFont="1" applyFill="1" applyBorder="1" applyAlignment="1">
      <alignment horizontal="left"/>
    </xf>
    <xf numFmtId="0" fontId="0" fillId="0" borderId="2" xfId="0" applyFont="1" applyFill="1" applyBorder="1"/>
    <xf numFmtId="3" fontId="0" fillId="0" borderId="2" xfId="0" applyNumberFormat="1" applyFont="1" applyFill="1" applyBorder="1" applyAlignment="1">
      <alignment horizontal="left"/>
    </xf>
    <xf numFmtId="0" fontId="10" fillId="0" borderId="3" xfId="0" applyFont="1" applyFill="1" applyBorder="1" applyAlignment="1">
      <alignment horizontal="center"/>
    </xf>
    <xf numFmtId="43" fontId="0" fillId="0" borderId="0" xfId="2" applyFont="1" applyFill="1"/>
    <xf numFmtId="0" fontId="0" fillId="0" borderId="0" xfId="0" applyFill="1"/>
    <xf numFmtId="164" fontId="5" fillId="0" borderId="0" xfId="2" applyNumberFormat="1" applyFont="1" applyFill="1" applyAlignment="1">
      <alignment horizontal="center"/>
    </xf>
    <xf numFmtId="164" fontId="12" fillId="0" borderId="0" xfId="2" applyNumberFormat="1" applyFont="1" applyFill="1" applyAlignment="1">
      <alignment horizontal="center"/>
    </xf>
    <xf numFmtId="3" fontId="9" fillId="0" borderId="0" xfId="0" applyNumberFormat="1" applyFont="1" applyFill="1" applyBorder="1" applyAlignment="1">
      <alignment horizontal="left"/>
    </xf>
    <xf numFmtId="164" fontId="5" fillId="0" borderId="2" xfId="2" applyNumberFormat="1" applyFont="1" applyFill="1" applyBorder="1"/>
    <xf numFmtId="0" fontId="0" fillId="0" borderId="0" xfId="0" applyFill="1" applyBorder="1" applyAlignment="1">
      <alignment horizontal="left"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0" fillId="0" borderId="0" xfId="0" applyFill="1" applyAlignment="1">
      <alignment vertical="center"/>
    </xf>
    <xf numFmtId="43" fontId="19" fillId="0" borderId="0" xfId="2" applyFont="1" applyFill="1"/>
    <xf numFmtId="43" fontId="20" fillId="0" borderId="0" xfId="0" applyNumberFormat="1" applyFont="1" applyFill="1"/>
    <xf numFmtId="43" fontId="0" fillId="0" borderId="0" xfId="0" applyNumberFormat="1" applyFill="1"/>
    <xf numFmtId="43" fontId="19" fillId="0" borderId="0" xfId="0" applyNumberFormat="1" applyFont="1" applyFill="1"/>
    <xf numFmtId="43" fontId="0" fillId="0" borderId="0" xfId="1" applyFont="1" applyFill="1"/>
    <xf numFmtId="43" fontId="20" fillId="0" borderId="0" xfId="2" applyFont="1" applyFill="1"/>
    <xf numFmtId="43" fontId="10" fillId="0" borderId="3" xfId="2" applyFont="1" applyFill="1" applyBorder="1" applyAlignment="1">
      <alignment horizontal="center"/>
    </xf>
    <xf numFmtId="0" fontId="10" fillId="0" borderId="3" xfId="0" applyFont="1" applyFill="1" applyBorder="1" applyAlignment="1">
      <alignment horizontal="center" wrapText="1"/>
    </xf>
    <xf numFmtId="0" fontId="10" fillId="0" borderId="4" xfId="0" applyFont="1" applyFill="1" applyBorder="1" applyAlignment="1">
      <alignment horizontal="center"/>
    </xf>
    <xf numFmtId="0" fontId="8" fillId="0" borderId="0" xfId="0" applyFont="1" applyFill="1"/>
    <xf numFmtId="43" fontId="8" fillId="0" borderId="0" xfId="0" applyNumberFormat="1" applyFont="1" applyFill="1"/>
    <xf numFmtId="43" fontId="10" fillId="0" borderId="3" xfId="2" applyFont="1" applyFill="1" applyBorder="1" applyAlignment="1">
      <alignment horizontal="center" wrapText="1"/>
    </xf>
    <xf numFmtId="0" fontId="21" fillId="0" borderId="0" xfId="0" applyFont="1" applyFill="1"/>
    <xf numFmtId="0" fontId="10" fillId="0" borderId="4" xfId="0" applyFont="1" applyFill="1" applyBorder="1" applyAlignment="1">
      <alignment horizontal="center" wrapText="1"/>
    </xf>
    <xf numFmtId="0" fontId="6" fillId="0" borderId="0" xfId="0" applyFont="1" applyFill="1"/>
    <xf numFmtId="43" fontId="6" fillId="0" borderId="0" xfId="2" applyFont="1" applyFill="1"/>
    <xf numFmtId="0" fontId="22" fillId="0" borderId="0" xfId="0" applyFont="1" applyFill="1"/>
    <xf numFmtId="0" fontId="23" fillId="0" borderId="0" xfId="0" applyFont="1" applyFill="1"/>
    <xf numFmtId="4" fontId="0" fillId="0" borderId="0" xfId="0" applyNumberFormat="1" applyFill="1"/>
    <xf numFmtId="164" fontId="10" fillId="0" borderId="0" xfId="1" applyNumberFormat="1" applyFont="1" applyFill="1" applyAlignment="1">
      <alignment horizontal="right"/>
    </xf>
    <xf numFmtId="164" fontId="10" fillId="0" borderId="0" xfId="1" applyNumberFormat="1" applyFont="1" applyFill="1" applyBorder="1"/>
    <xf numFmtId="164" fontId="10" fillId="0" borderId="0" xfId="1" applyNumberFormat="1" applyFont="1" applyFill="1"/>
    <xf numFmtId="164" fontId="10" fillId="0" borderId="0" xfId="1" applyNumberFormat="1" applyFont="1" applyFill="1" applyBorder="1" applyAlignment="1">
      <alignment vertical="top" wrapText="1"/>
    </xf>
    <xf numFmtId="164" fontId="10" fillId="0" borderId="0" xfId="1" applyNumberFormat="1" applyFont="1" applyFill="1" applyBorder="1" applyAlignment="1">
      <alignment vertical="top"/>
    </xf>
    <xf numFmtId="164" fontId="10" fillId="0" borderId="0" xfId="1" applyNumberFormat="1" applyFont="1" applyFill="1" applyAlignment="1"/>
    <xf numFmtId="164" fontId="10" fillId="0" borderId="0" xfId="1" applyNumberFormat="1" applyFont="1" applyFill="1" applyAlignment="1">
      <alignment horizontal="left"/>
    </xf>
    <xf numFmtId="164" fontId="10" fillId="0" borderId="0" xfId="1" applyNumberFormat="1" applyFont="1" applyFill="1" applyAlignment="1">
      <alignment horizontal="center"/>
    </xf>
    <xf numFmtId="164" fontId="24" fillId="0" borderId="0" xfId="1" applyNumberFormat="1" applyFont="1" applyFill="1" applyBorder="1" applyAlignment="1">
      <alignment horizontal="right" vertical="center"/>
    </xf>
    <xf numFmtId="164" fontId="11" fillId="0" borderId="0" xfId="1" applyNumberFormat="1" applyFont="1" applyFill="1" applyBorder="1" applyAlignment="1">
      <alignment horizontal="left" indent="7"/>
    </xf>
    <xf numFmtId="164" fontId="16" fillId="0" borderId="0" xfId="1" applyNumberFormat="1" applyFont="1" applyFill="1" applyBorder="1" applyAlignment="1">
      <alignment horizontal="right" vertical="center"/>
    </xf>
    <xf numFmtId="164" fontId="12" fillId="0" borderId="0" xfId="1" applyNumberFormat="1" applyFont="1" applyFill="1" applyBorder="1" applyAlignment="1">
      <alignment horizontal="left"/>
    </xf>
    <xf numFmtId="164" fontId="12" fillId="0" borderId="0" xfId="1" applyNumberFormat="1" applyFont="1" applyFill="1" applyAlignment="1">
      <alignment horizontal="center"/>
    </xf>
    <xf numFmtId="164" fontId="16" fillId="0" borderId="0" xfId="1" applyNumberFormat="1" applyFont="1" applyFill="1" applyBorder="1" applyAlignment="1">
      <alignment horizontal="left" vertical="center"/>
    </xf>
    <xf numFmtId="164" fontId="11" fillId="0" borderId="0" xfId="1" applyNumberFormat="1" applyFont="1" applyFill="1" applyBorder="1" applyAlignment="1">
      <alignment horizontal="left"/>
    </xf>
    <xf numFmtId="164" fontId="12" fillId="0" borderId="0" xfId="1" applyNumberFormat="1" applyFont="1" applyFill="1" applyBorder="1"/>
    <xf numFmtId="164" fontId="11" fillId="0" borderId="0" xfId="1" applyNumberFormat="1" applyFont="1" applyFill="1" applyBorder="1" applyAlignment="1">
      <alignment horizontal="left" indent="2"/>
    </xf>
    <xf numFmtId="164" fontId="12" fillId="0" borderId="2" xfId="1" applyNumberFormat="1" applyFont="1" applyFill="1" applyBorder="1"/>
    <xf numFmtId="164" fontId="12" fillId="0" borderId="2" xfId="1" applyNumberFormat="1" applyFont="1" applyFill="1" applyBorder="1" applyAlignment="1">
      <alignment horizontal="left"/>
    </xf>
    <xf numFmtId="164" fontId="24" fillId="0" borderId="0" xfId="1" applyNumberFormat="1" applyFont="1" applyFill="1" applyBorder="1" applyAlignment="1">
      <alignment vertical="center" wrapText="1"/>
    </xf>
    <xf numFmtId="164" fontId="10" fillId="0" borderId="1" xfId="1" applyNumberFormat="1" applyFont="1" applyFill="1" applyBorder="1" applyAlignment="1">
      <alignment horizontal="center"/>
    </xf>
    <xf numFmtId="164" fontId="11" fillId="0" borderId="0" xfId="1" applyNumberFormat="1" applyFont="1" applyFill="1" applyBorder="1" applyAlignment="1">
      <alignment horizontal="left" indent="3"/>
    </xf>
    <xf numFmtId="164" fontId="15" fillId="0" borderId="0" xfId="1" applyNumberFormat="1" applyFont="1" applyFill="1" applyBorder="1" applyAlignment="1">
      <alignment horizontal="left" indent="3"/>
    </xf>
    <xf numFmtId="164" fontId="12"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xf>
    <xf numFmtId="164" fontId="11" fillId="0" borderId="0" xfId="1" applyNumberFormat="1" applyFont="1" applyFill="1" applyAlignment="1">
      <alignment horizontal="left" indent="3"/>
    </xf>
    <xf numFmtId="164" fontId="25" fillId="0" borderId="0" xfId="1" applyNumberFormat="1" applyFont="1" applyFill="1" applyBorder="1"/>
    <xf numFmtId="1" fontId="10" fillId="0" borderId="0" xfId="1" applyNumberFormat="1" applyFont="1" applyFill="1" applyAlignment="1">
      <alignment horizontal="left"/>
    </xf>
    <xf numFmtId="164" fontId="12" fillId="0" borderId="0" xfId="1" applyNumberFormat="1" applyFont="1" applyFill="1"/>
    <xf numFmtId="164" fontId="12" fillId="0" borderId="1" xfId="1" applyNumberFormat="1" applyFont="1" applyFill="1" applyBorder="1" applyAlignment="1">
      <alignment horizontal="center"/>
    </xf>
    <xf numFmtId="164" fontId="12" fillId="0" borderId="0" xfId="1" applyNumberFormat="1" applyFont="1" applyFill="1" applyBorder="1" applyAlignment="1">
      <alignment horizontal="left" vertical="center"/>
    </xf>
    <xf numFmtId="164" fontId="12" fillId="0" borderId="0" xfId="1" applyNumberFormat="1" applyFont="1" applyFill="1" applyBorder="1" applyAlignment="1">
      <alignment horizontal="center" wrapText="1"/>
    </xf>
    <xf numFmtId="164" fontId="12" fillId="0" borderId="0" xfId="1" applyNumberFormat="1" applyFont="1" applyFill="1" applyAlignment="1">
      <alignment horizontal="left"/>
    </xf>
    <xf numFmtId="164" fontId="15" fillId="0" borderId="0" xfId="1" applyNumberFormat="1" applyFont="1" applyFill="1" applyBorder="1" applyAlignment="1">
      <alignment horizontal="left" vertical="center" indent="3"/>
    </xf>
    <xf numFmtId="164" fontId="12" fillId="0" borderId="0" xfId="1" applyNumberFormat="1" applyFont="1" applyFill="1" applyBorder="1" applyAlignment="1">
      <alignment horizontal="left" vertical="top" wrapText="1"/>
    </xf>
    <xf numFmtId="164" fontId="26" fillId="0" borderId="0" xfId="1" applyNumberFormat="1" applyFont="1" applyFill="1"/>
    <xf numFmtId="164" fontId="8" fillId="0" borderId="0" xfId="1" applyNumberFormat="1" applyFont="1" applyFill="1"/>
    <xf numFmtId="164" fontId="12" fillId="0" borderId="0" xfId="1" applyNumberFormat="1" applyFont="1" applyFill="1" applyBorder="1" applyAlignment="1">
      <alignment horizontal="left" wrapText="1"/>
    </xf>
    <xf numFmtId="164" fontId="8" fillId="0" borderId="0" xfId="1" applyNumberFormat="1" applyFont="1" applyFill="1" applyBorder="1"/>
    <xf numFmtId="164" fontId="8" fillId="0" borderId="1" xfId="1" applyNumberFormat="1" applyFont="1" applyFill="1" applyBorder="1" applyAlignment="1">
      <alignment horizontal="center"/>
    </xf>
    <xf numFmtId="164" fontId="8" fillId="0" borderId="0" xfId="1" applyNumberFormat="1" applyFont="1" applyFill="1" applyBorder="1" applyAlignment="1">
      <alignment horizontal="right" vertical="center"/>
    </xf>
    <xf numFmtId="164" fontId="27" fillId="0" borderId="0" xfId="1" applyNumberFormat="1" applyFont="1" applyFill="1" applyAlignment="1">
      <alignment horizontal="center"/>
    </xf>
    <xf numFmtId="164" fontId="15" fillId="0" borderId="0" xfId="1" applyNumberFormat="1" applyFont="1" applyFill="1" applyBorder="1" applyAlignment="1">
      <alignment horizontal="left" vertical="top"/>
    </xf>
    <xf numFmtId="164" fontId="8" fillId="0" borderId="0" xfId="1" applyNumberFormat="1" applyFont="1" applyFill="1" applyBorder="1" applyAlignment="1">
      <alignment horizontal="left" indent="4"/>
    </xf>
    <xf numFmtId="164" fontId="15" fillId="0" borderId="0" xfId="1" applyNumberFormat="1" applyFont="1" applyFill="1" applyBorder="1" applyAlignment="1">
      <alignment horizontal="left" indent="7"/>
    </xf>
    <xf numFmtId="164" fontId="8" fillId="0" borderId="0" xfId="1" applyNumberFormat="1" applyFont="1" applyFill="1" applyBorder="1" applyAlignment="1">
      <alignment horizontal="left"/>
    </xf>
    <xf numFmtId="164" fontId="28" fillId="0" borderId="0" xfId="1" applyNumberFormat="1" applyFont="1" applyFill="1" applyBorder="1" applyAlignment="1">
      <alignment horizontal="left"/>
    </xf>
    <xf numFmtId="164" fontId="0" fillId="0" borderId="0" xfId="2" applyNumberFormat="1" applyFont="1" applyFill="1"/>
    <xf numFmtId="164" fontId="10" fillId="0" borderId="0" xfId="1" applyNumberFormat="1" applyFont="1" applyFill="1" applyAlignment="1">
      <alignment horizontal="center"/>
    </xf>
    <xf numFmtId="164" fontId="12" fillId="0" borderId="0" xfId="1" applyNumberFormat="1" applyFont="1" applyFill="1" applyBorder="1" applyAlignment="1">
      <alignment horizontal="left" vertical="top" wrapText="1"/>
    </xf>
    <xf numFmtId="4" fontId="0" fillId="0" borderId="0" xfId="0" applyNumberFormat="1" applyFont="1"/>
    <xf numFmtId="164" fontId="9" fillId="0" borderId="0" xfId="1" applyNumberFormat="1" applyFont="1" applyFill="1"/>
    <xf numFmtId="4" fontId="0" fillId="0" borderId="0" xfId="0" applyNumberFormat="1" applyFont="1" applyFill="1"/>
    <xf numFmtId="164" fontId="10" fillId="0" borderId="0" xfId="1" applyNumberFormat="1" applyFont="1" applyFill="1" applyBorder="1" applyAlignment="1">
      <alignment horizontal="center" wrapText="1"/>
    </xf>
    <xf numFmtId="164" fontId="0" fillId="0" borderId="0" xfId="1" applyNumberFormat="1" applyFont="1" applyFill="1"/>
    <xf numFmtId="164" fontId="12" fillId="0" borderId="5" xfId="1" applyNumberFormat="1" applyFont="1" applyFill="1" applyBorder="1" applyAlignment="1">
      <alignment horizontal="left"/>
    </xf>
    <xf numFmtId="164" fontId="12" fillId="0" borderId="0" xfId="10" applyNumberFormat="1" applyFont="1" applyFill="1" applyBorder="1" applyAlignment="1">
      <alignment horizontal="right" vertical="center"/>
    </xf>
    <xf numFmtId="164" fontId="16" fillId="0" borderId="0" xfId="10" applyNumberFormat="1" applyFont="1" applyFill="1" applyBorder="1" applyAlignment="1">
      <alignment horizontal="right" vertical="center"/>
    </xf>
    <xf numFmtId="164" fontId="12" fillId="0" borderId="0" xfId="10" applyNumberFormat="1" applyFont="1" applyFill="1" applyBorder="1"/>
    <xf numFmtId="164" fontId="12" fillId="0" borderId="2" xfId="10" applyNumberFormat="1" applyFont="1" applyFill="1" applyBorder="1"/>
    <xf numFmtId="164" fontId="10" fillId="0" borderId="0" xfId="1" applyNumberFormat="1" applyFont="1" applyFill="1" applyAlignment="1">
      <alignment horizontal="left"/>
    </xf>
    <xf numFmtId="164" fontId="3" fillId="0" borderId="0" xfId="1" applyNumberFormat="1" applyFont="1" applyFill="1" applyBorder="1" applyAlignment="1">
      <alignment horizontal="left"/>
    </xf>
    <xf numFmtId="164" fontId="3" fillId="0" borderId="0" xfId="1" applyNumberFormat="1" applyFont="1" applyFill="1" applyAlignment="1">
      <alignment horizontal="left"/>
    </xf>
    <xf numFmtId="164" fontId="8" fillId="0" borderId="0" xfId="1" applyNumberFormat="1" applyFont="1" applyFill="1" applyAlignment="1">
      <alignment horizontal="left" indent="3"/>
    </xf>
    <xf numFmtId="164" fontId="12" fillId="0" borderId="0" xfId="1" applyNumberFormat="1" applyFont="1" applyFill="1" applyAlignment="1">
      <alignment horizontal="left" indent="3"/>
    </xf>
    <xf numFmtId="164" fontId="15" fillId="0" borderId="0" xfId="1" applyNumberFormat="1" applyFont="1" applyFill="1" applyAlignment="1">
      <alignment horizontal="left" indent="3"/>
    </xf>
    <xf numFmtId="164" fontId="3" fillId="0" borderId="0" xfId="1" applyNumberFormat="1" applyFont="1" applyFill="1"/>
    <xf numFmtId="43" fontId="3" fillId="0" borderId="0" xfId="1" applyFont="1"/>
    <xf numFmtId="43" fontId="3" fillId="0" borderId="0" xfId="1" applyFont="1" applyBorder="1" applyAlignment="1">
      <alignment horizontal="right" vertical="center"/>
    </xf>
    <xf numFmtId="4" fontId="0" fillId="4" borderId="0" xfId="0" applyNumberFormat="1" applyFont="1" applyFill="1"/>
    <xf numFmtId="164" fontId="12" fillId="0" borderId="2" xfId="1" applyNumberFormat="1" applyFont="1" applyFill="1" applyBorder="1" applyAlignment="1">
      <alignment horizontal="center" wrapText="1"/>
    </xf>
    <xf numFmtId="4" fontId="12" fillId="0" borderId="0" xfId="0" applyNumberFormat="1" applyFont="1" applyBorder="1" applyAlignment="1">
      <alignment horizontal="left" vertical="center"/>
    </xf>
    <xf numFmtId="164" fontId="12" fillId="0" borderId="7" xfId="1" applyNumberFormat="1" applyFont="1" applyFill="1" applyBorder="1"/>
    <xf numFmtId="37" fontId="12" fillId="0" borderId="0" xfId="1" applyNumberFormat="1" applyFont="1" applyFill="1"/>
    <xf numFmtId="37" fontId="16" fillId="0" borderId="0" xfId="1" applyNumberFormat="1" applyFont="1" applyFill="1" applyBorder="1" applyAlignment="1">
      <alignment horizontal="right" vertical="center"/>
    </xf>
    <xf numFmtId="37" fontId="12" fillId="0" borderId="2" xfId="1" applyNumberFormat="1" applyFont="1" applyFill="1" applyBorder="1"/>
    <xf numFmtId="37" fontId="12" fillId="0" borderId="0" xfId="1" applyNumberFormat="1" applyFont="1" applyFill="1" applyBorder="1" applyAlignment="1">
      <alignment horizontal="right"/>
    </xf>
    <xf numFmtId="37" fontId="12" fillId="0" borderId="0" xfId="1" applyNumberFormat="1" applyFont="1" applyFill="1" applyAlignment="1">
      <alignment horizontal="right"/>
    </xf>
    <xf numFmtId="37" fontId="12" fillId="0" borderId="2" xfId="1" applyNumberFormat="1" applyFont="1" applyFill="1" applyBorder="1" applyAlignment="1">
      <alignment horizontal="right"/>
    </xf>
    <xf numFmtId="37" fontId="12" fillId="0" borderId="2" xfId="1" applyNumberFormat="1" applyFont="1" applyFill="1" applyBorder="1" applyAlignment="1">
      <alignment horizontal="right" wrapText="1"/>
    </xf>
    <xf numFmtId="37" fontId="11" fillId="0" borderId="0" xfId="1" applyNumberFormat="1" applyFont="1" applyFill="1" applyBorder="1" applyAlignment="1"/>
    <xf numFmtId="37" fontId="12" fillId="0" borderId="0" xfId="1" applyNumberFormat="1" applyFont="1" applyFill="1" applyBorder="1" applyAlignment="1">
      <alignment horizontal="right" vertical="center"/>
    </xf>
    <xf numFmtId="37" fontId="8" fillId="0" borderId="0" xfId="1" applyNumberFormat="1" applyFont="1" applyFill="1" applyBorder="1" applyAlignment="1"/>
    <xf numFmtId="37" fontId="12" fillId="0" borderId="0" xfId="1" applyNumberFormat="1" applyFont="1" applyFill="1" applyBorder="1" applyAlignment="1"/>
    <xf numFmtId="37" fontId="12" fillId="0" borderId="0" xfId="1" applyNumberFormat="1" applyFont="1" applyFill="1" applyBorder="1"/>
    <xf numFmtId="37" fontId="8" fillId="0" borderId="0" xfId="1" applyNumberFormat="1" applyFont="1" applyFill="1" applyBorder="1" applyAlignment="1">
      <alignment horizontal="right" vertical="center"/>
    </xf>
    <xf numFmtId="4" fontId="8" fillId="0" borderId="0" xfId="1" applyNumberFormat="1" applyFont="1" applyFill="1" applyBorder="1" applyAlignment="1">
      <alignment horizontal="right" vertical="center"/>
    </xf>
    <xf numFmtId="37" fontId="12" fillId="0" borderId="0" xfId="10" applyNumberFormat="1" applyFont="1" applyFill="1" applyBorder="1"/>
    <xf numFmtId="37" fontId="16" fillId="0" borderId="0" xfId="10" applyNumberFormat="1" applyFont="1" applyFill="1" applyBorder="1" applyAlignment="1">
      <alignment horizontal="right" vertical="center"/>
    </xf>
    <xf numFmtId="0" fontId="2" fillId="0" borderId="0" xfId="1" applyNumberFormat="1" applyFont="1" applyFill="1" applyBorder="1" applyAlignment="1">
      <alignment vertical="center" wrapText="1"/>
    </xf>
    <xf numFmtId="0" fontId="18" fillId="0" borderId="0" xfId="0" applyFont="1" applyFill="1" applyBorder="1" applyAlignment="1">
      <alignment vertical="center" wrapText="1"/>
    </xf>
    <xf numFmtId="37" fontId="3" fillId="0" borderId="0" xfId="1" applyNumberFormat="1" applyFont="1" applyFill="1" applyAlignment="1">
      <alignment horizontal="right"/>
    </xf>
    <xf numFmtId="164" fontId="0" fillId="0" borderId="0" xfId="1" applyNumberFormat="1" applyFont="1" applyFill="1" applyBorder="1"/>
    <xf numFmtId="0" fontId="1" fillId="0" borderId="0" xfId="1" applyNumberFormat="1" applyFont="1" applyFill="1" applyBorder="1" applyAlignment="1">
      <alignment vertical="center" wrapText="1"/>
    </xf>
    <xf numFmtId="37" fontId="15" fillId="0" borderId="0" xfId="1" applyNumberFormat="1" applyFont="1" applyFill="1" applyBorder="1" applyAlignment="1">
      <alignment horizontal="left" vertical="top"/>
    </xf>
    <xf numFmtId="164" fontId="12" fillId="0" borderId="0" xfId="1" applyNumberFormat="1" applyFont="1" applyFill="1" applyBorder="1" applyAlignment="1">
      <alignment horizontal="left" vertical="top" wrapText="1"/>
    </xf>
    <xf numFmtId="164" fontId="9" fillId="0" borderId="0" xfId="1" applyNumberFormat="1" applyFont="1" applyFill="1" applyBorder="1" applyAlignment="1">
      <alignment horizontal="left" vertical="center"/>
    </xf>
    <xf numFmtId="164" fontId="17" fillId="0" borderId="0" xfId="1" applyNumberFormat="1" applyFont="1" applyFill="1" applyBorder="1" applyAlignment="1">
      <alignment horizontal="left" indent="3"/>
    </xf>
    <xf numFmtId="164" fontId="12" fillId="5" borderId="0" xfId="1" applyNumberFormat="1" applyFont="1" applyFill="1"/>
    <xf numFmtId="4" fontId="12" fillId="0" borderId="0" xfId="1" applyNumberFormat="1" applyFont="1"/>
    <xf numFmtId="43" fontId="12" fillId="0" borderId="0" xfId="1" applyFont="1" applyBorder="1" applyAlignment="1">
      <alignment horizontal="right" vertical="center"/>
    </xf>
    <xf numFmtId="43" fontId="12" fillId="0" borderId="0" xfId="1" applyFont="1"/>
    <xf numFmtId="39" fontId="12" fillId="0" borderId="0" xfId="1" applyNumberFormat="1" applyFont="1"/>
    <xf numFmtId="39" fontId="12" fillId="0" borderId="0" xfId="1" applyNumberFormat="1" applyFont="1" applyBorder="1" applyAlignment="1">
      <alignment horizontal="right" vertical="center"/>
    </xf>
    <xf numFmtId="3" fontId="12" fillId="0" borderId="0" xfId="1" applyNumberFormat="1" applyFont="1" applyFill="1" applyBorder="1" applyAlignment="1">
      <alignment horizontal="right" vertical="center"/>
    </xf>
    <xf numFmtId="164" fontId="10" fillId="0" borderId="0" xfId="1" applyNumberFormat="1" applyFont="1" applyFill="1" applyAlignment="1">
      <alignment horizontal="center"/>
    </xf>
    <xf numFmtId="0" fontId="18" fillId="0" borderId="5"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164" fontId="10" fillId="0" borderId="0" xfId="1" applyNumberFormat="1" applyFont="1" applyFill="1" applyBorder="1" applyAlignment="1">
      <alignment horizontal="center"/>
    </xf>
    <xf numFmtId="164" fontId="26" fillId="0" borderId="6" xfId="1" applyNumberFormat="1" applyFont="1" applyFill="1" applyBorder="1" applyAlignment="1">
      <alignment horizontal="left"/>
    </xf>
    <xf numFmtId="164" fontId="26" fillId="0" borderId="0" xfId="1" applyNumberFormat="1" applyFont="1" applyFill="1" applyAlignment="1">
      <alignment horizontal="center"/>
    </xf>
    <xf numFmtId="164" fontId="12" fillId="0" borderId="0" xfId="1" applyNumberFormat="1" applyFont="1" applyFill="1" applyBorder="1" applyAlignment="1">
      <alignment horizontal="left" vertical="top" wrapText="1"/>
    </xf>
    <xf numFmtId="164" fontId="10" fillId="0" borderId="0" xfId="1" applyNumberFormat="1" applyFont="1" applyFill="1" applyAlignment="1">
      <alignment horizontal="left"/>
    </xf>
    <xf numFmtId="164" fontId="8" fillId="0" borderId="0" xfId="1" applyNumberFormat="1"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 fillId="2" borderId="0" xfId="0" applyFont="1" applyFill="1" applyAlignment="1">
      <alignment horizontal="center"/>
    </xf>
    <xf numFmtId="0" fontId="18" fillId="2" borderId="5" xfId="0" applyFont="1" applyFill="1" applyBorder="1" applyAlignment="1">
      <alignment horizontal="left" vertical="center" wrapText="1"/>
    </xf>
    <xf numFmtId="0" fontId="0" fillId="2" borderId="0" xfId="0" applyFont="1" applyFill="1" applyBorder="1" applyAlignment="1">
      <alignment horizontal="left" vertical="top" wrapText="1"/>
    </xf>
    <xf numFmtId="0" fontId="18" fillId="2" borderId="0" xfId="0" applyFont="1" applyFill="1" applyBorder="1" applyAlignment="1">
      <alignment horizontal="left" vertical="center" wrapText="1"/>
    </xf>
    <xf numFmtId="0" fontId="10" fillId="0" borderId="0" xfId="0" applyFont="1" applyFill="1" applyAlignment="1">
      <alignment horizontal="center"/>
    </xf>
    <xf numFmtId="0" fontId="0" fillId="0" borderId="0" xfId="0" applyFill="1" applyBorder="1" applyAlignment="1">
      <alignment horizontal="left" wrapText="1"/>
    </xf>
    <xf numFmtId="0" fontId="10" fillId="0" borderId="0" xfId="0" applyFont="1" applyFill="1" applyAlignment="1">
      <alignment horizontal="left"/>
    </xf>
    <xf numFmtId="0" fontId="29" fillId="0" borderId="0" xfId="0" applyFont="1" applyFill="1" applyAlignment="1">
      <alignment horizontal="left"/>
    </xf>
    <xf numFmtId="0" fontId="29" fillId="0" borderId="0" xfId="0" applyFont="1" applyFill="1" applyBorder="1" applyAlignment="1">
      <alignment horizontal="left"/>
    </xf>
  </cellXfs>
  <cellStyles count="15">
    <cellStyle name="Millares" xfId="1" builtinId="3"/>
    <cellStyle name="Millares 2" xfId="2"/>
    <cellStyle name="Millares 2 2" xfId="10"/>
    <cellStyle name="Millares 3" xfId="3"/>
    <cellStyle name="Millares 4" xfId="9"/>
    <cellStyle name="Millares 5" xfId="11"/>
    <cellStyle name="Normal" xfId="0" builtinId="0"/>
    <cellStyle name="Normal 2" xfId="4"/>
    <cellStyle name="Normal 2 2" xfId="12"/>
    <cellStyle name="Normal 3" xfId="5"/>
    <cellStyle name="Normal 4" xfId="6"/>
    <cellStyle name="Normal 5" xfId="7"/>
    <cellStyle name="Normal 6" xfId="8"/>
    <cellStyle name="Normal 7" xfId="13"/>
    <cellStyle name="Porcentaj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chavest\Configuraci&#243;n%20local\Archivos%20temporales%20de%20Internet\Content.Outlook\201OGQGJ\Cuadros%20IMAS%20Informes%20Trimestrales-semestralesa%20y%20anual%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H26" sqref="H26"/>
    </sheetView>
  </sheetViews>
  <sheetFormatPr baseColWidth="10" defaultColWidth="11.42578125" defaultRowHeight="15" x14ac:dyDescent="0.25"/>
  <cols>
    <col min="1" max="1" width="55.85546875" style="132" customWidth="1"/>
    <col min="2" max="2" width="19.5703125" style="132" customWidth="1"/>
    <col min="3" max="3" width="18.5703125" style="132" bestFit="1" customWidth="1"/>
    <col min="4" max="4" width="19.7109375" style="132" bestFit="1" customWidth="1"/>
    <col min="5" max="5" width="22.85546875" style="132" customWidth="1"/>
    <col min="6" max="6" width="14.42578125" style="132" customWidth="1"/>
    <col min="7" max="7" width="13.7109375" style="132" bestFit="1" customWidth="1"/>
    <col min="8" max="9" width="15.28515625" style="132" bestFit="1" customWidth="1"/>
    <col min="10" max="16384" width="11.42578125" style="132"/>
  </cols>
  <sheetData>
    <row r="1" spans="1:6" x14ac:dyDescent="0.25">
      <c r="A1" s="209" t="s">
        <v>2</v>
      </c>
      <c r="B1" s="209"/>
      <c r="C1" s="209"/>
      <c r="D1" s="209"/>
      <c r="E1" s="209"/>
      <c r="F1" s="209"/>
    </row>
    <row r="2" spans="1:6" x14ac:dyDescent="0.25">
      <c r="A2" s="104" t="s">
        <v>38</v>
      </c>
      <c r="B2" s="105" t="s">
        <v>39</v>
      </c>
      <c r="C2" s="106"/>
      <c r="D2" s="107"/>
      <c r="E2" s="106"/>
      <c r="F2" s="106"/>
    </row>
    <row r="3" spans="1:6" x14ac:dyDescent="0.25">
      <c r="A3" s="104" t="s">
        <v>40</v>
      </c>
      <c r="B3" s="108" t="s">
        <v>41</v>
      </c>
      <c r="C3" s="106"/>
      <c r="D3" s="109"/>
      <c r="E3" s="106"/>
      <c r="F3" s="106"/>
    </row>
    <row r="4" spans="1:6" x14ac:dyDescent="0.25">
      <c r="A4" s="104" t="s">
        <v>42</v>
      </c>
      <c r="B4" s="106" t="s">
        <v>43</v>
      </c>
      <c r="C4" s="109"/>
      <c r="D4" s="109"/>
      <c r="E4" s="106"/>
      <c r="F4" s="106"/>
    </row>
    <row r="5" spans="1:6" x14ac:dyDescent="0.25">
      <c r="A5" s="104" t="s">
        <v>80</v>
      </c>
      <c r="B5" s="110" t="s">
        <v>118</v>
      </c>
      <c r="C5" s="106"/>
      <c r="D5" s="106"/>
      <c r="E5" s="106"/>
      <c r="F5" s="106"/>
    </row>
    <row r="6" spans="1:6" x14ac:dyDescent="0.25">
      <c r="A6" s="104"/>
      <c r="B6" s="110"/>
      <c r="C6" s="106"/>
      <c r="D6" s="106"/>
      <c r="E6" s="106"/>
      <c r="F6" s="106"/>
    </row>
    <row r="8" spans="1:6" x14ac:dyDescent="0.25">
      <c r="A8" s="209" t="s">
        <v>44</v>
      </c>
      <c r="B8" s="209"/>
      <c r="C8" s="209"/>
      <c r="D8" s="209"/>
      <c r="E8" s="209"/>
      <c r="F8" s="209"/>
    </row>
    <row r="9" spans="1:6" x14ac:dyDescent="0.25">
      <c r="A9" s="209" t="s">
        <v>45</v>
      </c>
      <c r="B9" s="209"/>
      <c r="C9" s="209"/>
      <c r="D9" s="209"/>
      <c r="E9" s="209"/>
      <c r="F9" s="209"/>
    </row>
    <row r="10" spans="1:6" x14ac:dyDescent="0.25">
      <c r="A10" s="111"/>
    </row>
    <row r="11" spans="1:6" ht="15.75" thickBot="1" x14ac:dyDescent="0.3">
      <c r="A11" s="133" t="s">
        <v>8</v>
      </c>
      <c r="B11" s="133" t="s">
        <v>47</v>
      </c>
      <c r="C11" s="133" t="s">
        <v>65</v>
      </c>
      <c r="D11" s="133" t="s">
        <v>66</v>
      </c>
      <c r="E11" s="133" t="s">
        <v>67</v>
      </c>
      <c r="F11" s="133" t="s">
        <v>56</v>
      </c>
    </row>
    <row r="12" spans="1:6" x14ac:dyDescent="0.25">
      <c r="A12" s="105"/>
      <c r="B12" s="119"/>
      <c r="C12" s="119"/>
      <c r="D12" s="119"/>
      <c r="E12" s="119"/>
      <c r="F12" s="119"/>
    </row>
    <row r="13" spans="1:6" x14ac:dyDescent="0.25">
      <c r="A13" s="119" t="s">
        <v>81</v>
      </c>
      <c r="B13" s="134" t="s">
        <v>129</v>
      </c>
      <c r="C13" s="127"/>
      <c r="D13" s="127"/>
      <c r="E13" s="112"/>
      <c r="F13" s="112"/>
    </row>
    <row r="14" spans="1:6" x14ac:dyDescent="0.25">
      <c r="A14" s="147" t="s">
        <v>3</v>
      </c>
      <c r="B14" s="115" t="s">
        <v>52</v>
      </c>
      <c r="C14" s="180">
        <v>7973</v>
      </c>
      <c r="D14" s="180">
        <v>26986</v>
      </c>
      <c r="E14" s="180">
        <v>31139</v>
      </c>
      <c r="F14" s="181">
        <v>33124</v>
      </c>
    </row>
    <row r="15" spans="1:6" x14ac:dyDescent="0.25">
      <c r="A15" s="113" t="s">
        <v>53</v>
      </c>
      <c r="B15" s="115" t="s">
        <v>54</v>
      </c>
      <c r="C15" s="178">
        <v>0</v>
      </c>
      <c r="D15" s="178">
        <v>0</v>
      </c>
      <c r="E15" s="178">
        <v>0</v>
      </c>
      <c r="F15" s="178">
        <v>0</v>
      </c>
    </row>
    <row r="16" spans="1:6" x14ac:dyDescent="0.25">
      <c r="A16" s="113" t="s">
        <v>136</v>
      </c>
      <c r="B16" s="115" t="s">
        <v>52</v>
      </c>
      <c r="C16" s="178">
        <v>63</v>
      </c>
      <c r="D16" s="178">
        <v>90</v>
      </c>
      <c r="E16" s="178">
        <v>107</v>
      </c>
      <c r="F16" s="178">
        <v>117</v>
      </c>
    </row>
    <row r="17" spans="1:8" x14ac:dyDescent="0.25">
      <c r="A17" s="113" t="s">
        <v>16</v>
      </c>
      <c r="B17" s="115" t="s">
        <v>52</v>
      </c>
      <c r="C17" s="180">
        <v>9</v>
      </c>
      <c r="D17" s="180">
        <v>11302</v>
      </c>
      <c r="E17" s="180">
        <v>10187</v>
      </c>
      <c r="F17" s="181">
        <v>13801</v>
      </c>
    </row>
    <row r="18" spans="1:8" x14ac:dyDescent="0.25">
      <c r="A18" s="113" t="s">
        <v>131</v>
      </c>
      <c r="B18" s="115" t="s">
        <v>52</v>
      </c>
      <c r="C18" s="180">
        <v>0</v>
      </c>
      <c r="D18" s="180">
        <v>0</v>
      </c>
      <c r="E18" s="180">
        <v>44</v>
      </c>
      <c r="F18" s="181">
        <v>44</v>
      </c>
    </row>
    <row r="19" spans="1:8" x14ac:dyDescent="0.25">
      <c r="A19" s="148" t="s">
        <v>91</v>
      </c>
      <c r="B19" s="115" t="s">
        <v>124</v>
      </c>
      <c r="C19" s="181">
        <v>8702</v>
      </c>
      <c r="D19" s="181">
        <v>10388</v>
      </c>
      <c r="E19" s="180">
        <v>10619</v>
      </c>
      <c r="F19" s="181">
        <v>11809</v>
      </c>
      <c r="H19" s="116"/>
    </row>
    <row r="20" spans="1:8" x14ac:dyDescent="0.25">
      <c r="A20" s="148"/>
      <c r="B20" s="115" t="s">
        <v>52</v>
      </c>
      <c r="C20" s="181">
        <v>6128</v>
      </c>
      <c r="D20" s="181">
        <v>7516</v>
      </c>
      <c r="E20" s="180">
        <v>7770</v>
      </c>
      <c r="F20" s="181">
        <v>8529</v>
      </c>
      <c r="H20" s="116"/>
    </row>
    <row r="21" spans="1:8" x14ac:dyDescent="0.25">
      <c r="A21" s="147" t="s">
        <v>13</v>
      </c>
      <c r="B21" s="115" t="s">
        <v>52</v>
      </c>
      <c r="C21" s="180">
        <v>49</v>
      </c>
      <c r="D21" s="180">
        <v>73</v>
      </c>
      <c r="E21" s="180">
        <v>93</v>
      </c>
      <c r="F21" s="181">
        <v>138</v>
      </c>
      <c r="H21" s="119"/>
    </row>
    <row r="22" spans="1:8" x14ac:dyDescent="0.25">
      <c r="A22" s="147" t="s">
        <v>14</v>
      </c>
      <c r="B22" s="115" t="s">
        <v>52</v>
      </c>
      <c r="C22" s="180">
        <v>2</v>
      </c>
      <c r="D22" s="180">
        <v>72</v>
      </c>
      <c r="E22" s="180">
        <v>135</v>
      </c>
      <c r="F22" s="181">
        <v>193</v>
      </c>
    </row>
    <row r="23" spans="1:8" x14ac:dyDescent="0.25">
      <c r="A23" s="147" t="s">
        <v>126</v>
      </c>
      <c r="B23" s="115" t="s">
        <v>52</v>
      </c>
      <c r="C23" s="180">
        <v>1</v>
      </c>
      <c r="D23" s="180">
        <v>31</v>
      </c>
      <c r="E23" s="181">
        <v>32</v>
      </c>
      <c r="F23" s="181">
        <v>51</v>
      </c>
      <c r="H23" s="202" t="s">
        <v>142</v>
      </c>
    </row>
    <row r="24" spans="1:8" x14ac:dyDescent="0.25">
      <c r="A24" s="147" t="s">
        <v>15</v>
      </c>
      <c r="B24" s="117" t="s">
        <v>127</v>
      </c>
      <c r="C24" s="178">
        <v>0</v>
      </c>
      <c r="D24" s="178">
        <v>4</v>
      </c>
      <c r="E24" s="180">
        <v>28</v>
      </c>
      <c r="F24" s="181">
        <v>31</v>
      </c>
      <c r="H24" s="202">
        <f>F15+F20+F21+F22+F23+F24+F28+(F29/1.38)</f>
        <v>12136.028985507246</v>
      </c>
    </row>
    <row r="25" spans="1:8" x14ac:dyDescent="0.25">
      <c r="A25" s="147" t="s">
        <v>4</v>
      </c>
      <c r="B25" s="115" t="s">
        <v>55</v>
      </c>
      <c r="C25" s="180">
        <v>124479</v>
      </c>
      <c r="D25" s="180">
        <v>126048</v>
      </c>
      <c r="E25" s="180">
        <v>128007</v>
      </c>
      <c r="F25" s="181">
        <v>137962</v>
      </c>
      <c r="H25" s="202">
        <f>F14-F15-F16-F17-F18-F20</f>
        <v>10633</v>
      </c>
    </row>
    <row r="26" spans="1:8" x14ac:dyDescent="0.25">
      <c r="A26" s="147"/>
      <c r="B26" s="117" t="s">
        <v>127</v>
      </c>
      <c r="C26" s="180">
        <v>102770</v>
      </c>
      <c r="D26" s="180">
        <v>103775</v>
      </c>
      <c r="E26" s="180">
        <v>104356</v>
      </c>
      <c r="F26" s="181">
        <v>116667</v>
      </c>
      <c r="H26" s="202">
        <f>H24+H25</f>
        <v>22769.028985507248</v>
      </c>
    </row>
    <row r="27" spans="1:8" x14ac:dyDescent="0.25">
      <c r="A27" s="147" t="s">
        <v>128</v>
      </c>
      <c r="B27" s="115" t="s">
        <v>125</v>
      </c>
      <c r="C27" s="180">
        <v>351</v>
      </c>
      <c r="D27" s="180">
        <v>758</v>
      </c>
      <c r="E27" s="180">
        <v>932</v>
      </c>
      <c r="F27" s="181">
        <v>952</v>
      </c>
    </row>
    <row r="28" spans="1:8" x14ac:dyDescent="0.25">
      <c r="A28" s="147"/>
      <c r="B28" s="115" t="s">
        <v>52</v>
      </c>
      <c r="C28" s="180">
        <v>351</v>
      </c>
      <c r="D28" s="180">
        <v>755</v>
      </c>
      <c r="E28" s="180">
        <v>929</v>
      </c>
      <c r="F28" s="181">
        <v>952</v>
      </c>
    </row>
    <row r="29" spans="1:8" ht="15" customHeight="1" x14ac:dyDescent="0.25">
      <c r="A29" s="147" t="s">
        <v>82</v>
      </c>
      <c r="B29" s="115" t="s">
        <v>125</v>
      </c>
      <c r="C29" s="180">
        <v>241</v>
      </c>
      <c r="D29" s="180">
        <v>667</v>
      </c>
      <c r="E29" s="180">
        <v>2974</v>
      </c>
      <c r="F29" s="184">
        <v>3094</v>
      </c>
      <c r="G29" s="155"/>
      <c r="H29" s="119"/>
    </row>
    <row r="30" spans="1:8" ht="15" customHeight="1" x14ac:dyDescent="0.25">
      <c r="A30" s="147"/>
      <c r="B30" s="115" t="s">
        <v>52</v>
      </c>
      <c r="C30" s="180">
        <v>174.63768115942031</v>
      </c>
      <c r="D30" s="180">
        <v>483.33333333333337</v>
      </c>
      <c r="E30" s="180">
        <v>2155.072463768116</v>
      </c>
      <c r="F30" s="184">
        <v>2242.0289855072465</v>
      </c>
      <c r="G30" s="155"/>
      <c r="H30" s="119"/>
    </row>
    <row r="31" spans="1:8" ht="15.75" thickBot="1" x14ac:dyDescent="0.3">
      <c r="A31" s="121" t="s">
        <v>83</v>
      </c>
      <c r="B31" s="122" t="s">
        <v>129</v>
      </c>
      <c r="C31" s="182">
        <v>109638</v>
      </c>
      <c r="D31" s="182">
        <v>133359</v>
      </c>
      <c r="E31" s="182">
        <v>137498</v>
      </c>
      <c r="F31" s="183">
        <v>147824</v>
      </c>
      <c r="H31" s="135"/>
    </row>
    <row r="32" spans="1:8" ht="43.5" customHeight="1" thickTop="1" x14ac:dyDescent="0.25">
      <c r="A32" s="210" t="s">
        <v>137</v>
      </c>
      <c r="B32" s="210"/>
      <c r="C32" s="210"/>
      <c r="D32" s="210"/>
      <c r="E32" s="210"/>
      <c r="F32" s="210"/>
    </row>
    <row r="33" spans="1:6" x14ac:dyDescent="0.25">
      <c r="A33" s="211" t="s">
        <v>138</v>
      </c>
      <c r="B33" s="212"/>
      <c r="C33" s="135"/>
      <c r="D33" s="135"/>
      <c r="E33" s="135"/>
      <c r="F33" s="135"/>
    </row>
    <row r="34" spans="1:6" x14ac:dyDescent="0.25">
      <c r="A34" s="138"/>
      <c r="B34" s="138"/>
      <c r="C34" s="135"/>
      <c r="D34" s="135"/>
      <c r="E34" s="135"/>
      <c r="F34" s="135"/>
    </row>
    <row r="35" spans="1:6" ht="12.75" customHeight="1" x14ac:dyDescent="0.25"/>
    <row r="36" spans="1:6" x14ac:dyDescent="0.25">
      <c r="A36" s="209" t="s">
        <v>99</v>
      </c>
      <c r="B36" s="209"/>
      <c r="C36" s="209"/>
      <c r="D36" s="209"/>
      <c r="E36" s="209"/>
    </row>
    <row r="37" spans="1:6" x14ac:dyDescent="0.25">
      <c r="A37" s="209" t="s">
        <v>18</v>
      </c>
      <c r="B37" s="209"/>
      <c r="C37" s="209"/>
      <c r="D37" s="209"/>
      <c r="E37" s="209"/>
    </row>
    <row r="38" spans="1:6" x14ac:dyDescent="0.25">
      <c r="A38" s="209" t="s">
        <v>107</v>
      </c>
      <c r="B38" s="209"/>
      <c r="C38" s="209"/>
      <c r="D38" s="209"/>
      <c r="E38" s="209"/>
    </row>
    <row r="39" spans="1:6" x14ac:dyDescent="0.25">
      <c r="A39" s="104"/>
      <c r="B39" s="111"/>
      <c r="C39" s="111"/>
      <c r="D39" s="111"/>
      <c r="E39" s="123"/>
    </row>
    <row r="40" spans="1:6" s="106" customFormat="1" ht="15.75" thickBot="1" x14ac:dyDescent="0.3">
      <c r="A40" s="133" t="s">
        <v>8</v>
      </c>
      <c r="B40" s="143" t="s">
        <v>65</v>
      </c>
      <c r="C40" s="143" t="s">
        <v>66</v>
      </c>
      <c r="D40" s="143" t="s">
        <v>67</v>
      </c>
      <c r="E40" s="143" t="s">
        <v>56</v>
      </c>
    </row>
    <row r="41" spans="1:6" x14ac:dyDescent="0.25">
      <c r="A41" s="142"/>
      <c r="B41" s="119"/>
      <c r="C41" s="119"/>
      <c r="D41" s="119"/>
      <c r="E41" s="119"/>
    </row>
    <row r="42" spans="1:6" x14ac:dyDescent="0.25">
      <c r="A42" s="119" t="s">
        <v>12</v>
      </c>
      <c r="B42" s="178">
        <f>SUM(B43:B50)</f>
        <v>993934161.00000012</v>
      </c>
      <c r="C42" s="178">
        <f>SUM(C43:C50)</f>
        <v>2594520550.0000005</v>
      </c>
      <c r="D42" s="178">
        <f>SUM(D43:D50)</f>
        <v>3380777171</v>
      </c>
      <c r="E42" s="185">
        <f>SUM(B42:D42)</f>
        <v>6969231882</v>
      </c>
    </row>
    <row r="43" spans="1:6" x14ac:dyDescent="0.25">
      <c r="A43" s="113" t="s">
        <v>3</v>
      </c>
      <c r="B43" s="178">
        <v>947051517.00000012</v>
      </c>
      <c r="C43" s="178">
        <v>2419837229.0000005</v>
      </c>
      <c r="D43" s="178">
        <v>2740703198</v>
      </c>
      <c r="E43" s="178">
        <f t="shared" ref="E43:E54" si="0">SUM(B43:D43)</f>
        <v>6107591944</v>
      </c>
    </row>
    <row r="44" spans="1:6" x14ac:dyDescent="0.25">
      <c r="A44" s="113" t="s">
        <v>13</v>
      </c>
      <c r="B44" s="178">
        <v>14461255</v>
      </c>
      <c r="C44" s="178">
        <v>30045285.000000004</v>
      </c>
      <c r="D44" s="178">
        <v>42719094.000000007</v>
      </c>
      <c r="E44" s="178">
        <f t="shared" si="0"/>
        <v>87225634</v>
      </c>
    </row>
    <row r="45" spans="1:6" x14ac:dyDescent="0.25">
      <c r="A45" s="113" t="s">
        <v>14</v>
      </c>
      <c r="B45" s="178">
        <v>4341181</v>
      </c>
      <c r="C45" s="178">
        <v>62606404.000000007</v>
      </c>
      <c r="D45" s="178">
        <v>159240263.99999997</v>
      </c>
      <c r="E45" s="178">
        <f t="shared" si="0"/>
        <v>226187848.99999997</v>
      </c>
    </row>
    <row r="46" spans="1:6" x14ac:dyDescent="0.25">
      <c r="A46" s="113" t="s">
        <v>7</v>
      </c>
      <c r="B46" s="178">
        <v>28080208</v>
      </c>
      <c r="C46" s="178">
        <v>75398775.000000015</v>
      </c>
      <c r="D46" s="178">
        <v>386057219</v>
      </c>
      <c r="E46" s="186">
        <f t="shared" ref="E46:E51" si="1">SUM(B46:D46)</f>
        <v>489536202</v>
      </c>
    </row>
    <row r="47" spans="1:6" ht="15.75" customHeight="1" x14ac:dyDescent="0.25">
      <c r="A47" s="113" t="s">
        <v>139</v>
      </c>
      <c r="B47" s="178">
        <v>0</v>
      </c>
      <c r="C47" s="178">
        <v>0</v>
      </c>
      <c r="D47" s="178">
        <v>0</v>
      </c>
      <c r="E47" s="186">
        <f t="shared" si="1"/>
        <v>0</v>
      </c>
    </row>
    <row r="48" spans="1:6" x14ac:dyDescent="0.25">
      <c r="A48" s="113" t="s">
        <v>15</v>
      </c>
      <c r="B48" s="178">
        <v>0</v>
      </c>
      <c r="C48" s="178">
        <v>6632857</v>
      </c>
      <c r="D48" s="178">
        <v>52057395.999999993</v>
      </c>
      <c r="E48" s="187">
        <f t="shared" si="1"/>
        <v>58690252.999999993</v>
      </c>
    </row>
    <row r="49" spans="1:7" x14ac:dyDescent="0.25">
      <c r="A49" s="126" t="s">
        <v>92</v>
      </c>
      <c r="B49" s="178">
        <v>0</v>
      </c>
      <c r="C49" s="178">
        <v>0</v>
      </c>
      <c r="D49" s="178">
        <v>0</v>
      </c>
      <c r="E49" s="187">
        <f t="shared" si="1"/>
        <v>0</v>
      </c>
    </row>
    <row r="50" spans="1:7" x14ac:dyDescent="0.25">
      <c r="A50" s="113" t="s">
        <v>140</v>
      </c>
      <c r="B50" s="178">
        <v>0</v>
      </c>
      <c r="C50" s="178">
        <v>0</v>
      </c>
      <c r="D50" s="178">
        <v>0</v>
      </c>
      <c r="E50" s="178">
        <f t="shared" si="1"/>
        <v>0</v>
      </c>
    </row>
    <row r="51" spans="1:7" x14ac:dyDescent="0.25">
      <c r="A51" s="126" t="s">
        <v>133</v>
      </c>
      <c r="B51" s="178">
        <v>0</v>
      </c>
      <c r="C51" s="178">
        <v>0</v>
      </c>
      <c r="D51" s="178">
        <v>0</v>
      </c>
      <c r="E51" s="178">
        <f t="shared" si="1"/>
        <v>0</v>
      </c>
    </row>
    <row r="52" spans="1:7" x14ac:dyDescent="0.25">
      <c r="A52" s="118" t="s">
        <v>4</v>
      </c>
      <c r="B52" s="178">
        <v>3045098000</v>
      </c>
      <c r="C52" s="178">
        <v>3136326000</v>
      </c>
      <c r="D52" s="178">
        <v>3346313000</v>
      </c>
      <c r="E52" s="185">
        <f t="shared" si="0"/>
        <v>9527737000</v>
      </c>
    </row>
    <row r="53" spans="1:7" x14ac:dyDescent="0.25">
      <c r="A53" s="118" t="s">
        <v>16</v>
      </c>
      <c r="B53" s="178">
        <v>670000</v>
      </c>
      <c r="C53" s="178">
        <v>700717000</v>
      </c>
      <c r="D53" s="178">
        <v>712906200</v>
      </c>
      <c r="E53" s="185">
        <f t="shared" si="0"/>
        <v>1414293200</v>
      </c>
    </row>
    <row r="54" spans="1:7" ht="15" customHeight="1" x14ac:dyDescent="0.25">
      <c r="A54" s="119" t="s">
        <v>70</v>
      </c>
      <c r="B54" s="178">
        <v>0</v>
      </c>
      <c r="C54" s="178">
        <v>0</v>
      </c>
      <c r="D54" s="178">
        <v>0</v>
      </c>
      <c r="E54" s="185">
        <f t="shared" si="0"/>
        <v>0</v>
      </c>
      <c r="F54" s="120"/>
      <c r="G54" s="119"/>
    </row>
    <row r="55" spans="1:7" ht="15" customHeight="1" x14ac:dyDescent="0.25">
      <c r="A55" s="119"/>
      <c r="B55" s="178"/>
      <c r="C55" s="178"/>
      <c r="D55" s="178"/>
      <c r="E55" s="185"/>
      <c r="F55" s="120"/>
      <c r="G55" s="119"/>
    </row>
    <row r="56" spans="1:7" ht="15" customHeight="1" thickBot="1" x14ac:dyDescent="0.3">
      <c r="A56" s="121" t="s">
        <v>17</v>
      </c>
      <c r="B56" s="179">
        <f>B42+B52+B53+B54</f>
        <v>4039702161</v>
      </c>
      <c r="C56" s="179">
        <f>C42+C52+C53+C54</f>
        <v>6431563550</v>
      </c>
      <c r="D56" s="179">
        <f>D42+D52+D53+D54</f>
        <v>7439996371</v>
      </c>
      <c r="E56" s="179">
        <f>E42+E52+E53+E54</f>
        <v>17911262082</v>
      </c>
      <c r="F56" s="135"/>
      <c r="G56" s="135"/>
    </row>
    <row r="57" spans="1:7" ht="15" customHeight="1" thickTop="1" x14ac:dyDescent="0.25">
      <c r="A57" s="115" t="s">
        <v>20</v>
      </c>
      <c r="B57" s="128"/>
      <c r="C57" s="128"/>
      <c r="D57" s="128"/>
      <c r="E57" s="128"/>
      <c r="F57" s="135"/>
      <c r="G57" s="135"/>
    </row>
    <row r="58" spans="1:7" ht="15" customHeight="1" x14ac:dyDescent="0.25">
      <c r="A58" s="115"/>
      <c r="B58" s="128"/>
      <c r="C58" s="128"/>
      <c r="D58" s="128"/>
      <c r="E58" s="128"/>
      <c r="F58" s="135"/>
      <c r="G58" s="135"/>
    </row>
    <row r="59" spans="1:7" ht="15" customHeight="1" x14ac:dyDescent="0.25">
      <c r="A59" s="115"/>
      <c r="B59" s="128"/>
      <c r="C59" s="128"/>
      <c r="D59" s="128"/>
      <c r="E59" s="128"/>
      <c r="F59" s="135"/>
      <c r="G59" s="135"/>
    </row>
    <row r="60" spans="1:7" ht="15" customHeight="1" x14ac:dyDescent="0.25">
      <c r="A60" s="213" t="s">
        <v>21</v>
      </c>
      <c r="B60" s="213"/>
      <c r="C60" s="213"/>
      <c r="D60" s="213"/>
      <c r="E60" s="213"/>
      <c r="F60" s="135"/>
      <c r="G60" s="135"/>
    </row>
    <row r="61" spans="1:7" x14ac:dyDescent="0.25">
      <c r="A61" s="209" t="s">
        <v>22</v>
      </c>
      <c r="B61" s="209"/>
      <c r="C61" s="209"/>
      <c r="D61" s="209"/>
      <c r="E61" s="209"/>
    </row>
    <row r="62" spans="1:7" x14ac:dyDescent="0.25">
      <c r="A62" s="209" t="s">
        <v>107</v>
      </c>
      <c r="B62" s="209"/>
      <c r="C62" s="209"/>
      <c r="D62" s="209"/>
      <c r="E62" s="209"/>
    </row>
    <row r="63" spans="1:7" s="106" customFormat="1" x14ac:dyDescent="0.25">
      <c r="A63" s="214"/>
      <c r="B63" s="214"/>
      <c r="C63" s="214"/>
      <c r="D63" s="214"/>
      <c r="E63" s="214"/>
    </row>
    <row r="64" spans="1:7" ht="15.75" thickBot="1" x14ac:dyDescent="0.3">
      <c r="A64" s="143" t="s">
        <v>23</v>
      </c>
      <c r="B64" s="143" t="s">
        <v>65</v>
      </c>
      <c r="C64" s="143" t="s">
        <v>66</v>
      </c>
      <c r="D64" s="143" t="s">
        <v>67</v>
      </c>
      <c r="E64" s="143" t="s">
        <v>56</v>
      </c>
    </row>
    <row r="65" spans="1:6" s="136" customFormat="1" x14ac:dyDescent="0.25">
      <c r="A65" s="132"/>
      <c r="B65" s="132"/>
      <c r="C65" s="132"/>
      <c r="D65" s="132"/>
      <c r="E65" s="132"/>
      <c r="F65" s="132"/>
    </row>
    <row r="66" spans="1:6" x14ac:dyDescent="0.25">
      <c r="A66" s="132" t="s">
        <v>115</v>
      </c>
      <c r="B66" s="132">
        <f>B67</f>
        <v>4039702161</v>
      </c>
      <c r="C66" s="132">
        <f t="shared" ref="C66:D66" si="2">C67</f>
        <v>6424930693</v>
      </c>
      <c r="D66" s="132">
        <f t="shared" si="2"/>
        <v>7387938975</v>
      </c>
      <c r="E66" s="132">
        <f>SUM(B66:D66)</f>
        <v>17852571829</v>
      </c>
      <c r="F66" s="136"/>
    </row>
    <row r="67" spans="1:6" x14ac:dyDescent="0.25">
      <c r="A67" s="168" t="s">
        <v>116</v>
      </c>
      <c r="B67" s="132">
        <v>4039702161</v>
      </c>
      <c r="C67" s="132">
        <v>6424930693</v>
      </c>
      <c r="D67" s="132">
        <v>7387938975</v>
      </c>
      <c r="E67" s="132">
        <f t="shared" ref="E67:E71" si="3">SUM(B67:D67)</f>
        <v>17852571829</v>
      </c>
      <c r="F67" s="136"/>
    </row>
    <row r="68" spans="1:6" x14ac:dyDescent="0.25">
      <c r="A68" s="132" t="s">
        <v>25</v>
      </c>
      <c r="B68" s="177">
        <f>B69</f>
        <v>0</v>
      </c>
      <c r="C68" s="132">
        <f t="shared" ref="C68:D68" si="4">C69</f>
        <v>6632857</v>
      </c>
      <c r="D68" s="132">
        <f t="shared" si="4"/>
        <v>52057395.999999993</v>
      </c>
      <c r="E68" s="132">
        <f t="shared" si="3"/>
        <v>58690252.999999993</v>
      </c>
    </row>
    <row r="69" spans="1:6" x14ac:dyDescent="0.25">
      <c r="A69" s="129" t="s">
        <v>116</v>
      </c>
      <c r="B69" s="177">
        <v>0</v>
      </c>
      <c r="C69" s="132">
        <v>6632857</v>
      </c>
      <c r="D69" s="132">
        <v>52057395.999999993</v>
      </c>
      <c r="E69" s="132">
        <f t="shared" si="3"/>
        <v>58690252.999999993</v>
      </c>
    </row>
    <row r="70" spans="1:6" x14ac:dyDescent="0.25">
      <c r="A70" s="166" t="s">
        <v>113</v>
      </c>
      <c r="B70" s="177">
        <f>SUM(B71:B72)</f>
        <v>0</v>
      </c>
      <c r="C70" s="177">
        <f t="shared" ref="C70:D70" si="5">SUM(C71:C72)</f>
        <v>0</v>
      </c>
      <c r="D70" s="177">
        <f t="shared" si="5"/>
        <v>0</v>
      </c>
      <c r="E70" s="177">
        <f t="shared" si="3"/>
        <v>0</v>
      </c>
    </row>
    <row r="71" spans="1:6" x14ac:dyDescent="0.25">
      <c r="A71" s="129" t="s">
        <v>70</v>
      </c>
      <c r="B71" s="177">
        <f>B54</f>
        <v>0</v>
      </c>
      <c r="C71" s="177">
        <f t="shared" ref="C71:D71" si="6">C54</f>
        <v>0</v>
      </c>
      <c r="D71" s="177">
        <f t="shared" si="6"/>
        <v>0</v>
      </c>
      <c r="E71" s="177">
        <f t="shared" si="3"/>
        <v>0</v>
      </c>
    </row>
    <row r="72" spans="1:6" x14ac:dyDescent="0.25">
      <c r="A72" s="169" t="s">
        <v>69</v>
      </c>
      <c r="B72" s="177">
        <f>B50</f>
        <v>0</v>
      </c>
      <c r="C72" s="177">
        <f>C50</f>
        <v>0</v>
      </c>
      <c r="D72" s="177">
        <f>D50</f>
        <v>0</v>
      </c>
      <c r="E72" s="177">
        <f>SUM(B72:D72)</f>
        <v>0</v>
      </c>
    </row>
    <row r="73" spans="1:6" ht="15.75" thickBot="1" x14ac:dyDescent="0.3">
      <c r="A73" s="121" t="s">
        <v>28</v>
      </c>
      <c r="B73" s="121">
        <f>B66+B68+B70</f>
        <v>4039702161</v>
      </c>
      <c r="C73" s="121">
        <f t="shared" ref="C73:E73" si="7">C66+C68+C70</f>
        <v>6431563550</v>
      </c>
      <c r="D73" s="121">
        <f t="shared" si="7"/>
        <v>7439996371</v>
      </c>
      <c r="E73" s="121">
        <f t="shared" si="7"/>
        <v>17911262082</v>
      </c>
    </row>
    <row r="74" spans="1:6" ht="15.75" thickTop="1" x14ac:dyDescent="0.25">
      <c r="A74" s="119" t="s">
        <v>20</v>
      </c>
    </row>
    <row r="75" spans="1:6" x14ac:dyDescent="0.25">
      <c r="A75" s="119"/>
    </row>
    <row r="77" spans="1:6" x14ac:dyDescent="0.25">
      <c r="A77" s="213" t="s">
        <v>29</v>
      </c>
      <c r="B77" s="213"/>
      <c r="C77" s="213"/>
      <c r="D77" s="213"/>
      <c r="E77" s="213"/>
    </row>
    <row r="78" spans="1:6" x14ac:dyDescent="0.25">
      <c r="A78" s="209" t="s">
        <v>68</v>
      </c>
      <c r="B78" s="209"/>
      <c r="C78" s="209"/>
      <c r="D78" s="209"/>
      <c r="E78" s="209"/>
    </row>
    <row r="79" spans="1:6" x14ac:dyDescent="0.25">
      <c r="A79" s="209" t="s">
        <v>107</v>
      </c>
      <c r="B79" s="209"/>
      <c r="C79" s="209"/>
      <c r="D79" s="209"/>
      <c r="E79" s="209"/>
    </row>
    <row r="81" spans="1:9" ht="15.75" thickBot="1" x14ac:dyDescent="0.3">
      <c r="A81" s="133" t="s">
        <v>23</v>
      </c>
      <c r="B81" s="133" t="s">
        <v>65</v>
      </c>
      <c r="C81" s="133" t="s">
        <v>66</v>
      </c>
      <c r="D81" s="133" t="s">
        <v>67</v>
      </c>
      <c r="E81" s="133" t="s">
        <v>56</v>
      </c>
    </row>
    <row r="83" spans="1:9" x14ac:dyDescent="0.25">
      <c r="A83" s="132" t="s">
        <v>110</v>
      </c>
      <c r="B83" s="140">
        <v>3253001584.25</v>
      </c>
      <c r="C83" s="140">
        <f>B90</f>
        <v>3549996018.6999998</v>
      </c>
      <c r="D83" s="140">
        <f>C90</f>
        <v>4312536590.0600014</v>
      </c>
      <c r="E83" s="140">
        <f>B83</f>
        <v>3253001584.25</v>
      </c>
      <c r="G83" s="155"/>
    </row>
    <row r="84" spans="1:9" x14ac:dyDescent="0.25">
      <c r="A84" s="132" t="s">
        <v>33</v>
      </c>
      <c r="B84" s="140">
        <f>SUM(B85:B87)</f>
        <v>4336696595.4499998</v>
      </c>
      <c r="C84" s="140">
        <f>SUM(C85:C87)</f>
        <v>7194104121.3600006</v>
      </c>
      <c r="D84" s="140">
        <f>SUM(D85:D87)</f>
        <v>7157724412.3600006</v>
      </c>
      <c r="E84" s="140">
        <f>SUM(E85:E87)</f>
        <v>18688525129.169998</v>
      </c>
    </row>
    <row r="85" spans="1:9" x14ac:dyDescent="0.25">
      <c r="A85" s="129" t="s">
        <v>2</v>
      </c>
      <c r="B85" s="132">
        <v>236696595.44999999</v>
      </c>
      <c r="C85" s="132">
        <v>2944104121.3600001</v>
      </c>
      <c r="D85" s="132">
        <v>2807724412.3600001</v>
      </c>
      <c r="E85" s="132">
        <f>SUM(B85:D85)</f>
        <v>5988525129.1700001</v>
      </c>
      <c r="G85" s="156"/>
      <c r="H85" s="156"/>
      <c r="I85" s="156"/>
    </row>
    <row r="86" spans="1:9" x14ac:dyDescent="0.25">
      <c r="A86" s="129" t="s">
        <v>108</v>
      </c>
      <c r="B86" s="132">
        <v>3600000000</v>
      </c>
      <c r="C86" s="132">
        <v>3750000000</v>
      </c>
      <c r="D86" s="132">
        <v>3750000000</v>
      </c>
      <c r="E86" s="132">
        <f>SUM(B86:D86)</f>
        <v>11100000000</v>
      </c>
      <c r="G86" s="154"/>
      <c r="H86" s="154"/>
      <c r="I86" s="154"/>
    </row>
    <row r="87" spans="1:9" x14ac:dyDescent="0.25">
      <c r="A87" s="129" t="s">
        <v>109</v>
      </c>
      <c r="B87" s="132">
        <v>500000000</v>
      </c>
      <c r="C87" s="132">
        <v>500000000</v>
      </c>
      <c r="D87" s="132">
        <v>600000000</v>
      </c>
      <c r="E87" s="132">
        <f>SUM(B87:D87)</f>
        <v>1600000000</v>
      </c>
      <c r="G87" s="154"/>
      <c r="H87" s="154"/>
      <c r="I87" s="154"/>
    </row>
    <row r="88" spans="1:9" x14ac:dyDescent="0.25">
      <c r="A88" s="132" t="s">
        <v>111</v>
      </c>
      <c r="B88" s="140">
        <f>+B83+B84</f>
        <v>7589698179.6999998</v>
      </c>
      <c r="C88" s="140">
        <f>+C83+C84</f>
        <v>10744100140.060001</v>
      </c>
      <c r="D88" s="140">
        <f>+D83+D84</f>
        <v>11470261002.420002</v>
      </c>
      <c r="E88" s="140">
        <f>E84+E83</f>
        <v>21941526713.419998</v>
      </c>
    </row>
    <row r="89" spans="1:9" x14ac:dyDescent="0.25">
      <c r="A89" s="132" t="s">
        <v>35</v>
      </c>
      <c r="B89" s="119">
        <f>B73</f>
        <v>4039702161</v>
      </c>
      <c r="C89" s="119">
        <f>C73</f>
        <v>6431563550</v>
      </c>
      <c r="D89" s="119">
        <f>D73</f>
        <v>7439996371</v>
      </c>
      <c r="E89" s="119">
        <f>SUM(B89:D89)</f>
        <v>17911262082</v>
      </c>
    </row>
    <row r="90" spans="1:9" x14ac:dyDescent="0.25">
      <c r="A90" s="132" t="s">
        <v>112</v>
      </c>
      <c r="B90" s="132">
        <f>+B88-B89</f>
        <v>3549996018.6999998</v>
      </c>
      <c r="C90" s="132">
        <f>+C88-C89</f>
        <v>4312536590.0600014</v>
      </c>
      <c r="D90" s="132">
        <f>+D88-D89</f>
        <v>4030264631.420002</v>
      </c>
      <c r="E90" s="132">
        <f>E88-E89</f>
        <v>4030264631.4199982</v>
      </c>
    </row>
    <row r="91" spans="1:9" ht="15.75" thickBot="1" x14ac:dyDescent="0.3">
      <c r="A91" s="121"/>
      <c r="B91" s="121"/>
      <c r="C91" s="121"/>
      <c r="D91" s="121"/>
      <c r="E91" s="121"/>
    </row>
    <row r="92" spans="1:9" ht="15.75" thickTop="1" x14ac:dyDescent="0.25">
      <c r="A92" s="119" t="s">
        <v>37</v>
      </c>
    </row>
    <row r="94" spans="1:9" x14ac:dyDescent="0.25">
      <c r="A94" s="119" t="s">
        <v>143</v>
      </c>
    </row>
    <row r="96" spans="1:9" x14ac:dyDescent="0.25">
      <c r="E96" s="119"/>
    </row>
    <row r="98" spans="1:1" x14ac:dyDescent="0.25">
      <c r="A98" s="151"/>
    </row>
    <row r="99" spans="1:1" x14ac:dyDescent="0.25">
      <c r="A99" s="151"/>
    </row>
    <row r="100" spans="1:1" x14ac:dyDescent="0.25">
      <c r="A100" s="151"/>
    </row>
  </sheetData>
  <mergeCells count="15">
    <mergeCell ref="A38:E38"/>
    <mergeCell ref="A62:E62"/>
    <mergeCell ref="A77:E77"/>
    <mergeCell ref="A78:E78"/>
    <mergeCell ref="A79:E79"/>
    <mergeCell ref="A60:E60"/>
    <mergeCell ref="A63:E63"/>
    <mergeCell ref="A61:E61"/>
    <mergeCell ref="A1:F1"/>
    <mergeCell ref="A8:F8"/>
    <mergeCell ref="A9:F9"/>
    <mergeCell ref="A37:E37"/>
    <mergeCell ref="A32:F32"/>
    <mergeCell ref="A33:B33"/>
    <mergeCell ref="A36:E36"/>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G13" sqref="G13:G23"/>
    </sheetView>
  </sheetViews>
  <sheetFormatPr baseColWidth="10" defaultColWidth="11.42578125" defaultRowHeight="12.75" x14ac:dyDescent="0.2"/>
  <cols>
    <col min="1" max="1" width="49.140625" style="76" customWidth="1"/>
    <col min="2" max="2" width="19.85546875" style="76" customWidth="1"/>
    <col min="3" max="3" width="20" style="76" customWidth="1"/>
    <col min="4" max="4" width="20.7109375" style="76" customWidth="1"/>
    <col min="5" max="5" width="18.85546875" style="76" customWidth="1"/>
    <col min="6" max="6" width="17.140625" style="76" customWidth="1"/>
    <col min="7" max="16384" width="11.42578125" style="76"/>
  </cols>
  <sheetData>
    <row r="1" spans="1:7" ht="15" x14ac:dyDescent="0.25">
      <c r="A1" s="225" t="s">
        <v>2</v>
      </c>
      <c r="B1" s="225"/>
      <c r="C1" s="225"/>
      <c r="D1" s="225"/>
      <c r="E1" s="225"/>
      <c r="F1" s="225"/>
      <c r="G1" s="1"/>
    </row>
    <row r="2" spans="1:7" s="1" customFormat="1" ht="15" x14ac:dyDescent="0.25">
      <c r="A2" s="6" t="s">
        <v>38</v>
      </c>
      <c r="B2" s="57" t="s">
        <v>39</v>
      </c>
      <c r="C2" s="5"/>
      <c r="D2" s="58"/>
      <c r="E2" s="5"/>
      <c r="F2" s="5"/>
    </row>
    <row r="3" spans="1:7" s="1" customFormat="1" ht="15" x14ac:dyDescent="0.25">
      <c r="A3" s="6" t="s">
        <v>40</v>
      </c>
      <c r="B3" s="59" t="s">
        <v>41</v>
      </c>
      <c r="C3" s="5"/>
      <c r="D3" s="60"/>
      <c r="E3" s="5"/>
      <c r="F3" s="5"/>
    </row>
    <row r="4" spans="1:7" s="1" customFormat="1" ht="15" x14ac:dyDescent="0.25">
      <c r="A4" s="6" t="s">
        <v>42</v>
      </c>
      <c r="B4" s="5" t="s">
        <v>43</v>
      </c>
      <c r="C4" s="60"/>
      <c r="D4" s="60"/>
      <c r="E4" s="5"/>
      <c r="F4" s="5"/>
    </row>
    <row r="5" spans="1:7" s="1" customFormat="1" ht="15" x14ac:dyDescent="0.25">
      <c r="A5" s="6" t="s">
        <v>80</v>
      </c>
      <c r="B5" s="56" t="s">
        <v>89</v>
      </c>
      <c r="C5" s="5"/>
      <c r="D5" s="5"/>
      <c r="E5" s="5"/>
      <c r="F5" s="5"/>
    </row>
    <row r="6" spans="1:7" s="1" customFormat="1" x14ac:dyDescent="0.2"/>
    <row r="7" spans="1:7" s="1" customFormat="1" ht="15" x14ac:dyDescent="0.25">
      <c r="A7" s="225" t="s">
        <v>44</v>
      </c>
      <c r="B7" s="225"/>
      <c r="C7" s="225"/>
      <c r="D7" s="225"/>
      <c r="E7" s="225"/>
      <c r="F7" s="225"/>
    </row>
    <row r="8" spans="1:7" s="1" customFormat="1" ht="15" x14ac:dyDescent="0.25">
      <c r="A8" s="225" t="s">
        <v>45</v>
      </c>
      <c r="B8" s="225"/>
      <c r="C8" s="225"/>
      <c r="D8" s="225"/>
      <c r="E8" s="225"/>
      <c r="F8" s="225"/>
    </row>
    <row r="9" spans="1:7" s="1" customFormat="1" ht="15" x14ac:dyDescent="0.25">
      <c r="A9" s="9"/>
    </row>
    <row r="10" spans="1:7" s="1" customFormat="1" ht="13.5" thickBot="1" x14ac:dyDescent="0.25">
      <c r="A10" s="61" t="s">
        <v>46</v>
      </c>
      <c r="B10" s="61" t="s">
        <v>47</v>
      </c>
      <c r="C10" s="61" t="s">
        <v>56</v>
      </c>
      <c r="D10" s="61" t="s">
        <v>51</v>
      </c>
      <c r="E10" s="61" t="s">
        <v>60</v>
      </c>
      <c r="F10" s="61" t="s">
        <v>64</v>
      </c>
      <c r="G10" s="61" t="s">
        <v>90</v>
      </c>
    </row>
    <row r="11" spans="1:7" s="1" customFormat="1" ht="15" x14ac:dyDescent="0.25">
      <c r="A11" s="57"/>
      <c r="B11" s="7"/>
      <c r="C11" s="7"/>
      <c r="D11" s="7"/>
      <c r="E11" s="7"/>
      <c r="F11" s="7"/>
      <c r="G11" s="7"/>
    </row>
    <row r="12" spans="1:7" s="1" customFormat="1" x14ac:dyDescent="0.2">
      <c r="A12" s="10" t="s">
        <v>81</v>
      </c>
      <c r="B12" s="62"/>
      <c r="C12" s="77"/>
      <c r="D12" s="77"/>
      <c r="E12" s="77"/>
      <c r="F12" s="77"/>
      <c r="G12" s="77"/>
    </row>
    <row r="13" spans="1:7" s="1" customFormat="1" x14ac:dyDescent="0.2">
      <c r="A13" s="63" t="s">
        <v>3</v>
      </c>
      <c r="B13" s="64" t="s">
        <v>52</v>
      </c>
      <c r="C13" s="77">
        <f>'[1]1T'!F13</f>
        <v>33265</v>
      </c>
      <c r="D13" s="77">
        <f>'[1]2T'!F13</f>
        <v>48616</v>
      </c>
      <c r="E13" s="77">
        <f>'[1]3T'!F13</f>
        <v>56595</v>
      </c>
      <c r="F13" s="77">
        <f>'[1]4T'!F13</f>
        <v>66395</v>
      </c>
      <c r="G13" s="77">
        <v>75371</v>
      </c>
    </row>
    <row r="14" spans="1:7" s="1" customFormat="1" hidden="1" x14ac:dyDescent="0.2">
      <c r="A14" s="65" t="s">
        <v>53</v>
      </c>
      <c r="B14" s="64" t="s">
        <v>54</v>
      </c>
      <c r="C14" s="77">
        <f>'[1]1T'!F14</f>
        <v>0</v>
      </c>
      <c r="D14" s="77">
        <f>'[1]2T'!F14</f>
        <v>0</v>
      </c>
      <c r="E14" s="77">
        <f>'[1]3T'!F14</f>
        <v>0</v>
      </c>
      <c r="F14" s="77">
        <f>'[1]4T'!F14</f>
        <v>0</v>
      </c>
      <c r="G14" s="77">
        <v>0</v>
      </c>
    </row>
    <row r="15" spans="1:7" s="1" customFormat="1" x14ac:dyDescent="0.2">
      <c r="A15" s="65" t="s">
        <v>16</v>
      </c>
      <c r="B15" s="64" t="s">
        <v>52</v>
      </c>
      <c r="C15" s="77">
        <f>'[1]1T'!F15</f>
        <v>10213</v>
      </c>
      <c r="D15" s="77">
        <f>'[1]2T'!F15</f>
        <v>12014</v>
      </c>
      <c r="E15" s="77">
        <f>'[1]3T'!F15</f>
        <v>11941</v>
      </c>
      <c r="F15" s="77">
        <f>'[1]4T'!F15</f>
        <v>12032</v>
      </c>
      <c r="G15" s="77">
        <v>14092</v>
      </c>
    </row>
    <row r="16" spans="1:7" s="1" customFormat="1" ht="15" x14ac:dyDescent="0.25">
      <c r="A16" s="66" t="s">
        <v>92</v>
      </c>
      <c r="B16" s="67" t="s">
        <v>52</v>
      </c>
      <c r="C16" s="78">
        <v>2322</v>
      </c>
      <c r="D16" s="78">
        <v>2546</v>
      </c>
      <c r="E16" s="78">
        <v>2624</v>
      </c>
      <c r="F16" s="78">
        <v>2808</v>
      </c>
      <c r="G16" s="78">
        <v>3441</v>
      </c>
    </row>
    <row r="17" spans="1:8" s="1" customFormat="1" x14ac:dyDescent="0.2">
      <c r="A17" s="63" t="s">
        <v>13</v>
      </c>
      <c r="B17" s="64" t="s">
        <v>52</v>
      </c>
      <c r="C17" s="77">
        <f>'[1]1T'!F17</f>
        <v>124</v>
      </c>
      <c r="D17" s="77">
        <f>'[1]2T'!F17</f>
        <v>140</v>
      </c>
      <c r="E17" s="77">
        <f>'[1]3T'!F17</f>
        <v>224</v>
      </c>
      <c r="F17" s="77">
        <f>'[1]4T'!F17</f>
        <v>792</v>
      </c>
      <c r="G17" s="77">
        <v>1079</v>
      </c>
    </row>
    <row r="18" spans="1:8" s="1" customFormat="1" ht="15" x14ac:dyDescent="0.2">
      <c r="A18" s="68" t="s">
        <v>14</v>
      </c>
      <c r="B18" s="64" t="s">
        <v>52</v>
      </c>
      <c r="C18" s="77">
        <f>'[1]1T'!F18</f>
        <v>182</v>
      </c>
      <c r="D18" s="77">
        <f>'[1]2T'!F18</f>
        <v>1114</v>
      </c>
      <c r="E18" s="77">
        <f>'[1]3T'!F18</f>
        <v>1159</v>
      </c>
      <c r="F18" s="77">
        <f>'[1]4T'!F18</f>
        <v>956</v>
      </c>
      <c r="G18" s="77">
        <v>2808</v>
      </c>
    </row>
    <row r="19" spans="1:8" s="1" customFormat="1" ht="15" x14ac:dyDescent="0.2">
      <c r="A19" s="63" t="s">
        <v>15</v>
      </c>
      <c r="B19" s="69" t="s">
        <v>52</v>
      </c>
      <c r="C19" s="77">
        <f>'[1]1T'!F19</f>
        <v>66</v>
      </c>
      <c r="D19" s="77">
        <f>'[1]2T'!F19</f>
        <v>327</v>
      </c>
      <c r="E19" s="77">
        <f>'[1]3T'!F19</f>
        <v>469</v>
      </c>
      <c r="F19" s="77">
        <f>'[1]4T'!F19</f>
        <v>504</v>
      </c>
      <c r="G19" s="77">
        <v>979</v>
      </c>
    </row>
    <row r="20" spans="1:8" s="1" customFormat="1" x14ac:dyDescent="0.2">
      <c r="A20" s="63" t="s">
        <v>4</v>
      </c>
      <c r="B20" s="64" t="s">
        <v>55</v>
      </c>
      <c r="C20" s="77">
        <f>'[1]1T'!F20</f>
        <v>131913</v>
      </c>
      <c r="D20" s="77">
        <f>'[1]2T'!F20</f>
        <v>155463</v>
      </c>
      <c r="E20" s="77">
        <f>'[1]3T'!F20</f>
        <v>158577</v>
      </c>
      <c r="F20" s="77">
        <f>'[1]4T'!F20</f>
        <v>160914</v>
      </c>
      <c r="G20" s="77">
        <v>181570</v>
      </c>
    </row>
    <row r="21" spans="1:8" s="1" customFormat="1" ht="15" x14ac:dyDescent="0.25">
      <c r="A21" s="70"/>
      <c r="B21" s="64" t="s">
        <v>52</v>
      </c>
      <c r="C21" s="77">
        <f>'[1]1T'!F21</f>
        <v>103587</v>
      </c>
      <c r="D21" s="77">
        <f>'[1]2T'!F21</f>
        <v>119350</v>
      </c>
      <c r="E21" s="77">
        <f>'[1]3T'!F21</f>
        <v>121848</v>
      </c>
      <c r="F21" s="77">
        <f>'[1]4T'!F21</f>
        <v>124560</v>
      </c>
      <c r="G21" s="77">
        <v>137557</v>
      </c>
    </row>
    <row r="22" spans="1:8" s="1" customFormat="1" ht="15" x14ac:dyDescent="0.25">
      <c r="A22" s="71" t="s">
        <v>82</v>
      </c>
      <c r="B22" s="79"/>
      <c r="C22" s="78">
        <v>89</v>
      </c>
      <c r="D22" s="78">
        <v>1221</v>
      </c>
      <c r="E22" s="78">
        <v>2932</v>
      </c>
      <c r="F22" s="78">
        <v>4338</v>
      </c>
      <c r="G22" s="78">
        <v>4824</v>
      </c>
    </row>
    <row r="23" spans="1:8" s="1" customFormat="1" ht="15" customHeight="1" thickBot="1" x14ac:dyDescent="0.25">
      <c r="A23" s="72" t="s">
        <v>87</v>
      </c>
      <c r="B23" s="73" t="s">
        <v>52</v>
      </c>
      <c r="C23" s="80">
        <v>117211</v>
      </c>
      <c r="D23" s="80">
        <v>145955</v>
      </c>
      <c r="E23" s="80">
        <v>156841</v>
      </c>
      <c r="F23" s="80">
        <v>170186</v>
      </c>
      <c r="G23" s="80">
        <v>190726</v>
      </c>
      <c r="H23" s="10"/>
    </row>
    <row r="24" spans="1:8" s="1" customFormat="1" ht="12.75" customHeight="1" thickTop="1" x14ac:dyDescent="0.2">
      <c r="A24" s="210" t="s">
        <v>103</v>
      </c>
      <c r="B24" s="210"/>
      <c r="C24" s="210"/>
      <c r="D24" s="210"/>
      <c r="E24" s="210"/>
      <c r="F24" s="210"/>
    </row>
    <row r="25" spans="1:8" x14ac:dyDescent="0.2">
      <c r="A25" s="226" t="s">
        <v>104</v>
      </c>
      <c r="B25" s="226"/>
      <c r="C25" s="8"/>
      <c r="D25" s="8"/>
      <c r="E25" s="8"/>
      <c r="F25" s="8"/>
      <c r="G25" s="1"/>
    </row>
    <row r="26" spans="1:8" x14ac:dyDescent="0.2">
      <c r="A26" s="81"/>
      <c r="B26" s="81"/>
      <c r="C26" s="8"/>
      <c r="D26" s="8"/>
      <c r="E26" s="8"/>
      <c r="F26" s="8"/>
      <c r="G26" s="1"/>
    </row>
    <row r="27" spans="1:8" ht="15.75" x14ac:dyDescent="0.25">
      <c r="A27" s="228" t="s">
        <v>99</v>
      </c>
      <c r="B27" s="228"/>
      <c r="C27" s="228"/>
      <c r="D27" s="228"/>
      <c r="E27" s="8"/>
      <c r="F27" s="8"/>
      <c r="G27" s="1"/>
    </row>
    <row r="28" spans="1:8" ht="15.75" x14ac:dyDescent="0.25">
      <c r="A28" s="228" t="s">
        <v>73</v>
      </c>
      <c r="B28" s="228"/>
      <c r="C28" s="228"/>
      <c r="D28" s="228"/>
    </row>
    <row r="29" spans="1:8" ht="15.75" x14ac:dyDescent="0.25">
      <c r="A29" s="229" t="s">
        <v>79</v>
      </c>
      <c r="B29" s="229"/>
      <c r="C29" s="229"/>
      <c r="D29" s="229"/>
    </row>
    <row r="30" spans="1:8" ht="13.5" thickBot="1" x14ac:dyDescent="0.25"/>
    <row r="31" spans="1:8" s="84" customFormat="1" ht="30.75" customHeight="1" thickBot="1" x14ac:dyDescent="0.25">
      <c r="A31" s="82" t="s">
        <v>74</v>
      </c>
      <c r="B31" s="83" t="s">
        <v>0</v>
      </c>
      <c r="C31" s="83" t="s">
        <v>1</v>
      </c>
      <c r="D31" s="83" t="s">
        <v>6</v>
      </c>
    </row>
    <row r="32" spans="1:8" ht="15" x14ac:dyDescent="0.25">
      <c r="A32" s="57"/>
      <c r="B32" s="75"/>
      <c r="C32" s="75"/>
    </row>
    <row r="33" spans="1:6" ht="15.75" x14ac:dyDescent="0.25">
      <c r="A33" s="57" t="s">
        <v>12</v>
      </c>
      <c r="B33" s="85">
        <f>SUM(B34:B39)</f>
        <v>35374862204</v>
      </c>
      <c r="C33" s="85">
        <f>SUM(C34:C39)</f>
        <v>33633943570</v>
      </c>
      <c r="D33" s="85">
        <f>SUM(D34:D39)</f>
        <v>1740918634</v>
      </c>
    </row>
    <row r="34" spans="1:6" ht="15.75" x14ac:dyDescent="0.25">
      <c r="A34" s="11" t="s">
        <v>3</v>
      </c>
      <c r="B34" s="75">
        <v>28004115222</v>
      </c>
      <c r="C34" s="75">
        <v>26355449684</v>
      </c>
      <c r="D34" s="86">
        <f t="shared" ref="D34:D45" si="0">+B34-C34</f>
        <v>1648665538</v>
      </c>
      <c r="E34" s="75"/>
      <c r="F34" s="87"/>
    </row>
    <row r="35" spans="1:6" ht="15.75" x14ac:dyDescent="0.25">
      <c r="A35" s="11" t="s">
        <v>13</v>
      </c>
      <c r="B35" s="75">
        <v>368287320</v>
      </c>
      <c r="C35" s="75">
        <v>367477321</v>
      </c>
      <c r="D35" s="86">
        <f t="shared" si="0"/>
        <v>809999</v>
      </c>
      <c r="E35" s="75"/>
      <c r="F35" s="87"/>
    </row>
    <row r="36" spans="1:6" ht="15.75" x14ac:dyDescent="0.25">
      <c r="A36" s="11" t="s">
        <v>14</v>
      </c>
      <c r="B36" s="75">
        <v>2460641430</v>
      </c>
      <c r="C36" s="75">
        <v>2458015501</v>
      </c>
      <c r="D36" s="86">
        <f t="shared" si="0"/>
        <v>2625929</v>
      </c>
      <c r="E36" s="75"/>
      <c r="F36" s="87"/>
    </row>
    <row r="37" spans="1:6" ht="15.75" x14ac:dyDescent="0.25">
      <c r="A37" s="11" t="s">
        <v>7</v>
      </c>
      <c r="B37" s="75">
        <v>2160737520</v>
      </c>
      <c r="C37" s="75">
        <v>2123694881</v>
      </c>
      <c r="D37" s="86">
        <f t="shared" si="0"/>
        <v>37042639</v>
      </c>
      <c r="E37" s="75"/>
      <c r="F37" s="87"/>
    </row>
    <row r="38" spans="1:6" ht="15.75" x14ac:dyDescent="0.25">
      <c r="A38" s="11" t="str">
        <f>+'3 T'!A49</f>
        <v xml:space="preserve">Red de cuido(Alternativas de atención a la niñez) </v>
      </c>
      <c r="B38" s="75">
        <f>+'3 T'!C49</f>
        <v>203854511.99999994</v>
      </c>
      <c r="C38" s="75">
        <f>+B38</f>
        <v>203854511.99999994</v>
      </c>
      <c r="D38" s="86">
        <f t="shared" si="0"/>
        <v>0</v>
      </c>
      <c r="E38" s="75"/>
      <c r="F38" s="87"/>
    </row>
    <row r="39" spans="1:6" ht="15.75" x14ac:dyDescent="0.25">
      <c r="A39" s="11" t="s">
        <v>15</v>
      </c>
      <c r="B39" s="75">
        <v>2177226200</v>
      </c>
      <c r="C39" s="75">
        <v>2125451671</v>
      </c>
      <c r="D39" s="86">
        <f t="shared" si="0"/>
        <v>51774529</v>
      </c>
      <c r="E39" s="75"/>
      <c r="F39" s="87"/>
    </row>
    <row r="40" spans="1:6" ht="15.75" x14ac:dyDescent="0.25">
      <c r="A40" s="85" t="s">
        <v>4</v>
      </c>
      <c r="B40" s="85">
        <v>53313401108</v>
      </c>
      <c r="C40" s="85">
        <v>48761347185</v>
      </c>
      <c r="D40" s="88">
        <f t="shared" si="0"/>
        <v>4552053923</v>
      </c>
      <c r="E40" s="75"/>
      <c r="F40" s="87"/>
    </row>
    <row r="41" spans="1:6" ht="15.75" x14ac:dyDescent="0.25">
      <c r="A41" s="85" t="s">
        <v>16</v>
      </c>
      <c r="B41" s="85">
        <v>6400000000</v>
      </c>
      <c r="C41" s="85">
        <v>6385391665</v>
      </c>
      <c r="D41" s="88">
        <f t="shared" si="0"/>
        <v>14608335</v>
      </c>
      <c r="E41" s="75"/>
      <c r="F41" s="87"/>
    </row>
    <row r="42" spans="1:6" ht="15.75" x14ac:dyDescent="0.25">
      <c r="A42" s="76" t="e">
        <f>+'4 T'!#REF!</f>
        <v>#REF!</v>
      </c>
      <c r="B42" s="89" t="e">
        <f>+'4 T'!#REF!</f>
        <v>#REF!</v>
      </c>
      <c r="C42" s="87" t="e">
        <f>+B42</f>
        <v>#REF!</v>
      </c>
      <c r="D42" s="86" t="e">
        <f t="shared" si="0"/>
        <v>#REF!</v>
      </c>
      <c r="E42" s="75"/>
      <c r="F42" s="87"/>
    </row>
    <row r="43" spans="1:6" ht="15.75" x14ac:dyDescent="0.25">
      <c r="A43" s="12" t="s">
        <v>71</v>
      </c>
      <c r="B43" s="90">
        <v>107774800</v>
      </c>
      <c r="C43" s="90">
        <f>+B43</f>
        <v>107774800</v>
      </c>
      <c r="D43" s="86">
        <f t="shared" si="0"/>
        <v>0</v>
      </c>
      <c r="E43" s="75"/>
      <c r="F43" s="87"/>
    </row>
    <row r="44" spans="1:6" ht="15.75" x14ac:dyDescent="0.25">
      <c r="A44" s="12" t="s">
        <v>72</v>
      </c>
      <c r="B44" s="90">
        <v>17613700</v>
      </c>
      <c r="C44" s="90">
        <f>+B44</f>
        <v>17613700</v>
      </c>
      <c r="D44" s="86">
        <f t="shared" si="0"/>
        <v>0</v>
      </c>
      <c r="E44" s="75"/>
      <c r="F44" s="87"/>
    </row>
    <row r="45" spans="1:6" ht="16.5" thickBot="1" x14ac:dyDescent="0.3">
      <c r="A45" s="12" t="s">
        <v>5</v>
      </c>
      <c r="B45" s="90">
        <v>118583800</v>
      </c>
      <c r="C45" s="90">
        <v>47431000</v>
      </c>
      <c r="D45" s="90">
        <f t="shared" si="0"/>
        <v>71152800</v>
      </c>
    </row>
    <row r="46" spans="1:6" ht="15.75" thickBot="1" x14ac:dyDescent="0.3">
      <c r="A46" s="74" t="s">
        <v>17</v>
      </c>
      <c r="B46" s="91" t="e">
        <f>+B33+B40+B41+B43+B44+B45+B42</f>
        <v>#REF!</v>
      </c>
      <c r="C46" s="91" t="e">
        <f>+C33+C40+C41+C43+C44+C45+C42</f>
        <v>#REF!</v>
      </c>
      <c r="D46" s="91" t="e">
        <f>+D33+D40+D41+D43+D44+D45+D42</f>
        <v>#REF!</v>
      </c>
    </row>
    <row r="47" spans="1:6" ht="19.149999999999999" customHeight="1" x14ac:dyDescent="0.2">
      <c r="B47" s="89"/>
    </row>
    <row r="49" spans="1:5" ht="15" x14ac:dyDescent="0.25">
      <c r="A49" s="227" t="s">
        <v>21</v>
      </c>
      <c r="B49" s="227"/>
      <c r="C49" s="227"/>
      <c r="D49" s="227"/>
      <c r="E49" s="227"/>
    </row>
    <row r="50" spans="1:5" ht="15" x14ac:dyDescent="0.25">
      <c r="A50" s="227" t="s">
        <v>22</v>
      </c>
      <c r="B50" s="227"/>
      <c r="C50" s="227"/>
      <c r="D50" s="227"/>
      <c r="E50" s="227"/>
    </row>
    <row r="51" spans="1:5" s="5" customFormat="1" ht="15.75" thickBot="1" x14ac:dyDescent="0.3">
      <c r="A51" s="56" t="s">
        <v>100</v>
      </c>
      <c r="B51" s="56"/>
      <c r="C51" s="56"/>
      <c r="D51" s="56"/>
      <c r="E51" s="56"/>
    </row>
    <row r="52" spans="1:5" ht="30.75" thickBot="1" x14ac:dyDescent="0.3">
      <c r="A52" s="92" t="s">
        <v>23</v>
      </c>
      <c r="B52" s="92" t="s">
        <v>9</v>
      </c>
      <c r="C52" s="92" t="s">
        <v>10</v>
      </c>
      <c r="D52" s="93" t="s">
        <v>11</v>
      </c>
    </row>
    <row r="55" spans="1:5" s="5" customFormat="1" ht="15" x14ac:dyDescent="0.25">
      <c r="A55" s="94" t="s">
        <v>24</v>
      </c>
      <c r="B55" s="95">
        <f>+B34+B35+B36+B37+B38+B40+B41</f>
        <v>92911037112</v>
      </c>
      <c r="C55" s="95">
        <f>+C34+C35+C36+C37+C38+C40+C41</f>
        <v>86655230749</v>
      </c>
      <c r="D55" s="95">
        <f>+B55-C55</f>
        <v>6255806363</v>
      </c>
    </row>
    <row r="56" spans="1:5" s="5" customFormat="1" ht="15" x14ac:dyDescent="0.25">
      <c r="A56" s="94" t="s">
        <v>75</v>
      </c>
      <c r="B56" s="95" t="e">
        <f>+B43+B42</f>
        <v>#REF!</v>
      </c>
      <c r="C56" s="95" t="e">
        <f>+C42+C43</f>
        <v>#REF!</v>
      </c>
      <c r="D56" s="95" t="e">
        <f>+B56-C56</f>
        <v>#REF!</v>
      </c>
    </row>
    <row r="57" spans="1:5" s="5" customFormat="1" ht="15" x14ac:dyDescent="0.25">
      <c r="A57" s="94" t="s">
        <v>76</v>
      </c>
      <c r="B57" s="95">
        <f>+B44+B45</f>
        <v>136197500</v>
      </c>
      <c r="C57" s="95">
        <f>+C44+C45</f>
        <v>65044700</v>
      </c>
      <c r="D57" s="95">
        <f>+B57-C57</f>
        <v>71152800</v>
      </c>
    </row>
    <row r="58" spans="1:5" ht="15" x14ac:dyDescent="0.25">
      <c r="A58" s="76" t="s">
        <v>26</v>
      </c>
      <c r="B58" s="87">
        <f>+B39</f>
        <v>2177226200</v>
      </c>
      <c r="C58" s="87">
        <f>+C39</f>
        <v>2125451671</v>
      </c>
      <c r="D58" s="95">
        <f>+B58-C58</f>
        <v>51774529</v>
      </c>
    </row>
    <row r="59" spans="1:5" x14ac:dyDescent="0.2">
      <c r="A59" s="76" t="s">
        <v>27</v>
      </c>
      <c r="B59" s="89">
        <v>0</v>
      </c>
      <c r="C59" s="89">
        <v>0</v>
      </c>
      <c r="D59" s="89"/>
    </row>
    <row r="60" spans="1:5" ht="13.5" thickBot="1" x14ac:dyDescent="0.25"/>
    <row r="61" spans="1:5" ht="15.75" thickBot="1" x14ac:dyDescent="0.3">
      <c r="A61" s="96" t="s">
        <v>28</v>
      </c>
      <c r="B61" s="96" t="e">
        <f>+B58+B57+B56+B55</f>
        <v>#REF!</v>
      </c>
      <c r="C61" s="96" t="e">
        <f>+C58+C57+C56+C55</f>
        <v>#REF!</v>
      </c>
      <c r="D61" s="96" t="e">
        <f>+D58+D57+D56+D55</f>
        <v>#REF!</v>
      </c>
    </row>
    <row r="62" spans="1:5" x14ac:dyDescent="0.2">
      <c r="A62" s="97" t="s">
        <v>20</v>
      </c>
    </row>
    <row r="65" spans="1:5" ht="15" x14ac:dyDescent="0.25">
      <c r="A65" s="56" t="s">
        <v>29</v>
      </c>
      <c r="B65" s="56"/>
      <c r="C65" s="56"/>
      <c r="D65" s="56"/>
    </row>
    <row r="66" spans="1:5" ht="15" x14ac:dyDescent="0.25">
      <c r="A66" s="227" t="s">
        <v>30</v>
      </c>
      <c r="B66" s="227"/>
      <c r="C66" s="227"/>
      <c r="D66" s="227"/>
    </row>
    <row r="67" spans="1:5" ht="15" x14ac:dyDescent="0.25">
      <c r="A67" s="56" t="s">
        <v>101</v>
      </c>
      <c r="B67" s="56"/>
      <c r="C67" s="56"/>
      <c r="D67" s="56"/>
    </row>
    <row r="68" spans="1:5" ht="13.5" thickBot="1" x14ac:dyDescent="0.25"/>
    <row r="69" spans="1:5" s="5" customFormat="1" ht="15.75" thickBot="1" x14ac:dyDescent="0.3">
      <c r="A69" s="92" t="s">
        <v>23</v>
      </c>
      <c r="B69" s="98" t="s">
        <v>31</v>
      </c>
      <c r="C69" s="3"/>
      <c r="D69" s="4"/>
    </row>
    <row r="71" spans="1:5" x14ac:dyDescent="0.2">
      <c r="A71" s="76" t="s">
        <v>32</v>
      </c>
      <c r="B71" s="75">
        <f>+'1 T'!B83</f>
        <v>3253001584.25</v>
      </c>
    </row>
    <row r="72" spans="1:5" x14ac:dyDescent="0.2">
      <c r="A72" s="99" t="s">
        <v>33</v>
      </c>
      <c r="B72" s="100">
        <f>SUM(B73:B75)</f>
        <v>99600502586.610001</v>
      </c>
      <c r="C72" s="99"/>
    </row>
    <row r="73" spans="1:5" x14ac:dyDescent="0.2">
      <c r="A73" s="101" t="s">
        <v>98</v>
      </c>
      <c r="B73" s="75">
        <f>+'1 T'!E85+'2 T'!E85+'3 T'!E85+'4 T'!E85</f>
        <v>44063990586.610001</v>
      </c>
      <c r="C73" s="89"/>
      <c r="D73" s="87"/>
    </row>
    <row r="74" spans="1:5" x14ac:dyDescent="0.2">
      <c r="A74" s="102" t="s">
        <v>78</v>
      </c>
      <c r="B74" s="103">
        <f>+'1 T'!E86+'2 T'!E86+'3 T'!E86+'4 T'!E86</f>
        <v>48500000000</v>
      </c>
      <c r="C74" s="89"/>
      <c r="D74" s="87"/>
      <c r="E74" s="87"/>
    </row>
    <row r="75" spans="1:5" x14ac:dyDescent="0.2">
      <c r="A75" s="102" t="s">
        <v>77</v>
      </c>
      <c r="B75" s="75">
        <f>+'1 T'!E87+'2 T'!E87+'3 T'!E87+'4 T'!E87</f>
        <v>7036512000</v>
      </c>
    </row>
    <row r="76" spans="1:5" x14ac:dyDescent="0.2">
      <c r="A76" s="99" t="s">
        <v>34</v>
      </c>
      <c r="B76" s="100">
        <f>+B71+B72</f>
        <v>102853504170.86</v>
      </c>
    </row>
    <row r="77" spans="1:5" x14ac:dyDescent="0.2">
      <c r="A77" s="99" t="s">
        <v>35</v>
      </c>
      <c r="B77" s="100">
        <f>+'1 T'!E56+'2 T'!E56+'3 T'!E56+'4 T'!E56</f>
        <v>99143234881</v>
      </c>
      <c r="C77" s="87"/>
    </row>
    <row r="78" spans="1:5" x14ac:dyDescent="0.2">
      <c r="A78" s="76" t="s">
        <v>36</v>
      </c>
      <c r="B78" s="100">
        <f>+B76-B77</f>
        <v>3710269289.8600006</v>
      </c>
      <c r="C78" s="89"/>
      <c r="D78" s="87"/>
    </row>
    <row r="79" spans="1:5" x14ac:dyDescent="0.2">
      <c r="B79" s="87"/>
      <c r="C79" s="87"/>
      <c r="D79" s="89"/>
      <c r="E79" s="87"/>
    </row>
    <row r="80" spans="1:5" x14ac:dyDescent="0.2">
      <c r="A80" s="97" t="s">
        <v>37</v>
      </c>
      <c r="C80" s="89"/>
      <c r="D80" s="89"/>
    </row>
    <row r="81" spans="3:4" x14ac:dyDescent="0.2">
      <c r="C81" s="87"/>
      <c r="D81" s="89"/>
    </row>
    <row r="82" spans="3:4" x14ac:dyDescent="0.2">
      <c r="D82" s="87"/>
    </row>
    <row r="83" spans="3:4" x14ac:dyDescent="0.2">
      <c r="D83" s="89"/>
    </row>
    <row r="84" spans="3:4" x14ac:dyDescent="0.2">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opLeftCell="A82" zoomScale="90" zoomScaleNormal="90" workbookViewId="0">
      <selection activeCell="H26" sqref="H26"/>
    </sheetView>
  </sheetViews>
  <sheetFormatPr baseColWidth="10" defaultColWidth="11.42578125" defaultRowHeight="15" x14ac:dyDescent="0.25"/>
  <cols>
    <col min="1" max="1" width="56.28515625" style="132" customWidth="1"/>
    <col min="2" max="2" width="19.5703125" style="132" customWidth="1"/>
    <col min="3" max="3" width="18.5703125" style="132" bestFit="1" customWidth="1"/>
    <col min="4" max="4" width="18.140625" style="132" customWidth="1"/>
    <col min="5" max="5" width="22.85546875" style="132" customWidth="1"/>
    <col min="6" max="6" width="11" style="132" customWidth="1"/>
    <col min="7" max="8" width="15.28515625" style="132" bestFit="1" customWidth="1"/>
    <col min="9" max="9" width="16.42578125" style="132" bestFit="1" customWidth="1"/>
    <col min="10" max="10" width="16.140625" style="132" customWidth="1"/>
    <col min="11" max="16384" width="11.42578125" style="132"/>
  </cols>
  <sheetData>
    <row r="1" spans="1:6" x14ac:dyDescent="0.25">
      <c r="A1" s="209" t="s">
        <v>2</v>
      </c>
      <c r="B1" s="209"/>
      <c r="C1" s="209"/>
      <c r="D1" s="209"/>
      <c r="E1" s="209"/>
      <c r="F1" s="209"/>
    </row>
    <row r="2" spans="1:6" x14ac:dyDescent="0.25">
      <c r="A2" s="104" t="s">
        <v>38</v>
      </c>
      <c r="B2" s="105" t="s">
        <v>39</v>
      </c>
      <c r="C2" s="106"/>
      <c r="D2" s="107"/>
      <c r="E2" s="106"/>
      <c r="F2" s="106"/>
    </row>
    <row r="3" spans="1:6" x14ac:dyDescent="0.25">
      <c r="A3" s="104" t="s">
        <v>40</v>
      </c>
      <c r="B3" s="108" t="s">
        <v>41</v>
      </c>
      <c r="C3" s="106"/>
      <c r="D3" s="109"/>
      <c r="E3" s="106"/>
      <c r="F3" s="106"/>
    </row>
    <row r="4" spans="1:6" x14ac:dyDescent="0.25">
      <c r="A4" s="104" t="s">
        <v>42</v>
      </c>
      <c r="B4" s="106" t="s">
        <v>43</v>
      </c>
      <c r="C4" s="109"/>
      <c r="D4" s="109"/>
      <c r="E4" s="106"/>
      <c r="F4" s="106"/>
    </row>
    <row r="5" spans="1:6" x14ac:dyDescent="0.25">
      <c r="A5" s="104" t="s">
        <v>80</v>
      </c>
      <c r="B5" s="110" t="s">
        <v>119</v>
      </c>
      <c r="C5" s="106"/>
      <c r="D5" s="106"/>
      <c r="E5" s="106"/>
      <c r="F5" s="106"/>
    </row>
    <row r="6" spans="1:6" x14ac:dyDescent="0.25">
      <c r="A6" s="104"/>
      <c r="B6" s="110"/>
      <c r="C6" s="106"/>
      <c r="D6" s="106"/>
      <c r="E6" s="106"/>
      <c r="F6" s="106"/>
    </row>
    <row r="8" spans="1:6" x14ac:dyDescent="0.25">
      <c r="A8" s="209" t="s">
        <v>44</v>
      </c>
      <c r="B8" s="209"/>
      <c r="C8" s="209"/>
      <c r="D8" s="209"/>
      <c r="E8" s="209"/>
      <c r="F8" s="209"/>
    </row>
    <row r="9" spans="1:6" x14ac:dyDescent="0.25">
      <c r="A9" s="209" t="s">
        <v>45</v>
      </c>
      <c r="B9" s="209"/>
      <c r="C9" s="209"/>
      <c r="D9" s="209"/>
      <c r="E9" s="209"/>
      <c r="F9" s="209"/>
    </row>
    <row r="10" spans="1:6" x14ac:dyDescent="0.25">
      <c r="A10" s="111"/>
    </row>
    <row r="11" spans="1:6" ht="15.75" thickBot="1" x14ac:dyDescent="0.3">
      <c r="A11" s="133" t="s">
        <v>8</v>
      </c>
      <c r="B11" s="133" t="s">
        <v>47</v>
      </c>
      <c r="C11" s="133" t="s">
        <v>48</v>
      </c>
      <c r="D11" s="133" t="s">
        <v>49</v>
      </c>
      <c r="E11" s="133" t="s">
        <v>50</v>
      </c>
      <c r="F11" s="133" t="s">
        <v>51</v>
      </c>
    </row>
    <row r="12" spans="1:6" x14ac:dyDescent="0.25">
      <c r="A12" s="105"/>
      <c r="B12" s="119"/>
      <c r="C12" s="119"/>
      <c r="D12" s="119"/>
      <c r="E12" s="119"/>
      <c r="F12" s="119"/>
    </row>
    <row r="13" spans="1:6" x14ac:dyDescent="0.25">
      <c r="A13" s="119" t="s">
        <v>81</v>
      </c>
      <c r="B13" s="134" t="s">
        <v>129</v>
      </c>
    </row>
    <row r="14" spans="1:6" x14ac:dyDescent="0.25">
      <c r="A14" s="147" t="s">
        <v>3</v>
      </c>
      <c r="B14" s="115" t="s">
        <v>52</v>
      </c>
      <c r="C14" s="119">
        <v>24350</v>
      </c>
      <c r="D14" s="119">
        <v>20757</v>
      </c>
      <c r="E14" s="119">
        <v>27568</v>
      </c>
      <c r="F14" s="119">
        <v>30216</v>
      </c>
    </row>
    <row r="15" spans="1:6" x14ac:dyDescent="0.25">
      <c r="A15" s="113" t="s">
        <v>53</v>
      </c>
      <c r="B15" s="115" t="s">
        <v>54</v>
      </c>
      <c r="C15" s="188">
        <v>0</v>
      </c>
      <c r="D15" s="188">
        <v>0</v>
      </c>
      <c r="E15" s="188">
        <v>0</v>
      </c>
      <c r="F15" s="188">
        <v>0</v>
      </c>
    </row>
    <row r="16" spans="1:6" x14ac:dyDescent="0.25">
      <c r="A16" s="113" t="s">
        <v>136</v>
      </c>
      <c r="B16" s="115" t="s">
        <v>52</v>
      </c>
      <c r="C16" s="188">
        <v>0</v>
      </c>
      <c r="D16" s="188">
        <v>0</v>
      </c>
      <c r="E16" s="188">
        <v>0</v>
      </c>
      <c r="F16" s="188">
        <v>0</v>
      </c>
    </row>
    <row r="17" spans="1:8" x14ac:dyDescent="0.25">
      <c r="A17" s="113" t="s">
        <v>16</v>
      </c>
      <c r="B17" s="115" t="s">
        <v>52</v>
      </c>
      <c r="C17" s="119">
        <v>9411</v>
      </c>
      <c r="D17" s="119">
        <v>4256</v>
      </c>
      <c r="E17" s="119">
        <v>12832</v>
      </c>
      <c r="F17" s="119">
        <v>15033</v>
      </c>
    </row>
    <row r="18" spans="1:8" x14ac:dyDescent="0.25">
      <c r="A18" s="113" t="s">
        <v>131</v>
      </c>
      <c r="B18" s="115" t="s">
        <v>52</v>
      </c>
      <c r="C18" s="188">
        <v>0</v>
      </c>
      <c r="D18" s="188">
        <v>0</v>
      </c>
      <c r="E18" s="188">
        <v>0</v>
      </c>
      <c r="F18" s="188">
        <v>0</v>
      </c>
    </row>
    <row r="19" spans="1:8" x14ac:dyDescent="0.25">
      <c r="A19" s="148" t="s">
        <v>92</v>
      </c>
      <c r="B19" s="115" t="s">
        <v>124</v>
      </c>
      <c r="C19" s="119">
        <v>11182</v>
      </c>
      <c r="D19" s="119">
        <v>11376</v>
      </c>
      <c r="E19" s="119">
        <v>12308</v>
      </c>
      <c r="F19" s="119">
        <v>13006</v>
      </c>
    </row>
    <row r="20" spans="1:8" x14ac:dyDescent="0.25">
      <c r="A20" s="148"/>
      <c r="B20" s="115" t="s">
        <v>52</v>
      </c>
      <c r="C20" s="119">
        <v>8173</v>
      </c>
      <c r="D20" s="119">
        <v>8288</v>
      </c>
      <c r="E20" s="119">
        <v>9031</v>
      </c>
      <c r="F20" s="119">
        <v>9546</v>
      </c>
    </row>
    <row r="21" spans="1:8" x14ac:dyDescent="0.25">
      <c r="A21" s="147" t="s">
        <v>13</v>
      </c>
      <c r="B21" s="115" t="s">
        <v>52</v>
      </c>
      <c r="C21" s="119">
        <v>102</v>
      </c>
      <c r="D21" s="119">
        <v>86</v>
      </c>
      <c r="E21" s="119">
        <v>98</v>
      </c>
      <c r="F21" s="119">
        <v>158</v>
      </c>
    </row>
    <row r="22" spans="1:8" x14ac:dyDescent="0.25">
      <c r="A22" s="147" t="s">
        <v>14</v>
      </c>
      <c r="B22" s="115" t="s">
        <v>52</v>
      </c>
      <c r="C22" s="114">
        <v>172</v>
      </c>
      <c r="D22" s="114">
        <v>235</v>
      </c>
      <c r="E22" s="114">
        <v>269</v>
      </c>
      <c r="F22" s="132">
        <v>397</v>
      </c>
    </row>
    <row r="23" spans="1:8" x14ac:dyDescent="0.25">
      <c r="A23" s="147" t="s">
        <v>126</v>
      </c>
      <c r="B23" s="115" t="s">
        <v>52</v>
      </c>
      <c r="C23" s="132">
        <v>139</v>
      </c>
      <c r="D23" s="132">
        <v>156</v>
      </c>
      <c r="E23" s="132">
        <v>156</v>
      </c>
      <c r="F23" s="132">
        <v>176</v>
      </c>
      <c r="H23" s="202" t="s">
        <v>142</v>
      </c>
    </row>
    <row r="24" spans="1:8" x14ac:dyDescent="0.25">
      <c r="A24" s="147" t="s">
        <v>15</v>
      </c>
      <c r="B24" s="117" t="s">
        <v>52</v>
      </c>
      <c r="C24" s="132">
        <v>36</v>
      </c>
      <c r="D24" s="132">
        <v>58</v>
      </c>
      <c r="E24" s="132">
        <v>89</v>
      </c>
      <c r="F24" s="132">
        <v>146</v>
      </c>
      <c r="H24" s="202">
        <f>F15+F20+F21+F22+F23+F24+F28+(F29/1.38)</f>
        <v>17786.768115942028</v>
      </c>
    </row>
    <row r="25" spans="1:8" x14ac:dyDescent="0.25">
      <c r="A25" s="147" t="s">
        <v>4</v>
      </c>
      <c r="B25" s="115" t="s">
        <v>55</v>
      </c>
      <c r="C25" s="132">
        <v>128662</v>
      </c>
      <c r="D25" s="132">
        <v>136536</v>
      </c>
      <c r="E25" s="132">
        <v>139839</v>
      </c>
      <c r="F25" s="132">
        <v>146845</v>
      </c>
      <c r="H25" s="202">
        <f>F14-F15-F16-F17-F18-F20</f>
        <v>5637</v>
      </c>
    </row>
    <row r="26" spans="1:8" x14ac:dyDescent="0.25">
      <c r="A26" s="149"/>
      <c r="B26" s="115" t="s">
        <v>52</v>
      </c>
      <c r="C26" s="132">
        <v>104045</v>
      </c>
      <c r="D26" s="132">
        <v>109693</v>
      </c>
      <c r="E26" s="132">
        <v>111916</v>
      </c>
      <c r="F26" s="132">
        <v>117243</v>
      </c>
      <c r="H26" s="202">
        <f>H24+H25</f>
        <v>23423.768115942028</v>
      </c>
    </row>
    <row r="27" spans="1:8" x14ac:dyDescent="0.25">
      <c r="A27" s="147" t="s">
        <v>128</v>
      </c>
      <c r="B27" s="115" t="s">
        <v>125</v>
      </c>
      <c r="C27" s="132">
        <v>627</v>
      </c>
      <c r="D27" s="132">
        <v>970</v>
      </c>
      <c r="E27" s="132">
        <v>1833</v>
      </c>
      <c r="F27" s="132">
        <v>2056</v>
      </c>
    </row>
    <row r="28" spans="1:8" x14ac:dyDescent="0.25">
      <c r="A28" s="147"/>
      <c r="B28" s="115" t="s">
        <v>52</v>
      </c>
      <c r="C28" s="132">
        <v>626</v>
      </c>
      <c r="D28" s="132">
        <v>966</v>
      </c>
      <c r="E28" s="132">
        <v>1827</v>
      </c>
      <c r="F28" s="132">
        <v>2050</v>
      </c>
    </row>
    <row r="29" spans="1:8" ht="15" customHeight="1" x14ac:dyDescent="0.25">
      <c r="A29" s="147" t="s">
        <v>82</v>
      </c>
      <c r="B29" s="115" t="s">
        <v>125</v>
      </c>
      <c r="C29" s="132">
        <v>4638</v>
      </c>
      <c r="D29" s="132">
        <v>5824</v>
      </c>
      <c r="E29" s="132">
        <v>6052</v>
      </c>
      <c r="F29" s="132">
        <v>7333</v>
      </c>
      <c r="G29" s="155"/>
      <c r="H29" s="119"/>
    </row>
    <row r="30" spans="1:8" ht="15" customHeight="1" x14ac:dyDescent="0.25">
      <c r="A30" s="147"/>
      <c r="B30" s="115" t="s">
        <v>52</v>
      </c>
      <c r="C30" s="132">
        <v>3360.8695652173915</v>
      </c>
      <c r="D30" s="132">
        <v>4220.289855072464</v>
      </c>
      <c r="E30" s="132">
        <v>4385.507246376812</v>
      </c>
      <c r="F30" s="132">
        <v>5313.768115942029</v>
      </c>
      <c r="G30" s="155"/>
      <c r="H30" s="119"/>
    </row>
    <row r="31" spans="1:8" ht="15" customHeight="1" thickBot="1" x14ac:dyDescent="0.3">
      <c r="A31" s="121" t="s">
        <v>83</v>
      </c>
      <c r="B31" s="122" t="s">
        <v>129</v>
      </c>
      <c r="C31" s="121">
        <v>138511</v>
      </c>
      <c r="D31" s="121">
        <v>138833</v>
      </c>
      <c r="E31" s="121">
        <v>152129</v>
      </c>
      <c r="F31" s="174">
        <v>160919</v>
      </c>
      <c r="G31" s="155"/>
      <c r="H31" s="135"/>
    </row>
    <row r="32" spans="1:8" ht="39.75" customHeight="1" thickTop="1" x14ac:dyDescent="0.25">
      <c r="A32" s="210" t="s">
        <v>137</v>
      </c>
      <c r="B32" s="210"/>
      <c r="C32" s="210"/>
      <c r="D32" s="210"/>
      <c r="E32" s="210"/>
      <c r="F32" s="210"/>
    </row>
    <row r="33" spans="1:6" x14ac:dyDescent="0.25">
      <c r="A33" s="216" t="s">
        <v>130</v>
      </c>
      <c r="B33" s="216"/>
      <c r="C33" s="135"/>
      <c r="D33" s="135"/>
      <c r="E33" s="135"/>
      <c r="F33" s="135"/>
    </row>
    <row r="34" spans="1:6" x14ac:dyDescent="0.25">
      <c r="A34" s="138"/>
      <c r="B34" s="138"/>
      <c r="C34" s="135"/>
      <c r="D34" s="135"/>
      <c r="E34" s="135"/>
      <c r="F34" s="135"/>
    </row>
    <row r="36" spans="1:6" x14ac:dyDescent="0.25">
      <c r="A36" s="215" t="s">
        <v>99</v>
      </c>
      <c r="B36" s="215"/>
      <c r="C36" s="215"/>
      <c r="D36" s="215"/>
      <c r="E36" s="215"/>
    </row>
    <row r="37" spans="1:6" x14ac:dyDescent="0.25">
      <c r="A37" s="209" t="s">
        <v>18</v>
      </c>
      <c r="B37" s="209"/>
      <c r="C37" s="209"/>
      <c r="D37" s="209"/>
      <c r="E37" s="209"/>
    </row>
    <row r="38" spans="1:6" x14ac:dyDescent="0.25">
      <c r="A38" s="209" t="s">
        <v>102</v>
      </c>
      <c r="B38" s="209"/>
      <c r="C38" s="209"/>
      <c r="D38" s="209"/>
      <c r="E38" s="209"/>
    </row>
    <row r="39" spans="1:6" x14ac:dyDescent="0.25">
      <c r="A39" s="104"/>
      <c r="B39" s="111"/>
      <c r="C39" s="111"/>
      <c r="D39" s="111"/>
      <c r="E39" s="123"/>
    </row>
    <row r="40" spans="1:6" s="106" customFormat="1" ht="15.75" thickBot="1" x14ac:dyDescent="0.3">
      <c r="A40" s="133" t="s">
        <v>8</v>
      </c>
      <c r="B40" s="133" t="s">
        <v>48</v>
      </c>
      <c r="C40" s="133" t="s">
        <v>49</v>
      </c>
      <c r="D40" s="133" t="s">
        <v>50</v>
      </c>
      <c r="E40" s="133" t="s">
        <v>51</v>
      </c>
    </row>
    <row r="41" spans="1:6" x14ac:dyDescent="0.25">
      <c r="A41" s="142"/>
      <c r="B41" s="119"/>
      <c r="C41" s="119"/>
      <c r="D41" s="119"/>
      <c r="E41" s="119"/>
    </row>
    <row r="42" spans="1:6" s="106" customFormat="1" x14ac:dyDescent="0.25">
      <c r="A42" s="105" t="s">
        <v>12</v>
      </c>
      <c r="B42" s="105">
        <f>SUM(B43:B50)</f>
        <v>3574685088</v>
      </c>
      <c r="C42" s="105">
        <f>SUM(C43:C50)</f>
        <v>3539412501</v>
      </c>
      <c r="D42" s="105">
        <f>SUM(D43:D50)</f>
        <v>4614639000</v>
      </c>
      <c r="E42" s="105">
        <f>SUM(E43:E50)</f>
        <v>11728736589</v>
      </c>
    </row>
    <row r="43" spans="1:6" x14ac:dyDescent="0.25">
      <c r="A43" s="125" t="s">
        <v>3</v>
      </c>
      <c r="B43" s="132">
        <v>2812260758</v>
      </c>
      <c r="C43" s="132">
        <v>2622777786</v>
      </c>
      <c r="D43" s="127">
        <v>3651716162</v>
      </c>
      <c r="E43" s="114">
        <f t="shared" ref="E43:E54" si="0">+D43+C43+B43</f>
        <v>9086754706</v>
      </c>
      <c r="F43" s="114"/>
    </row>
    <row r="44" spans="1:6" x14ac:dyDescent="0.25">
      <c r="A44" s="125" t="s">
        <v>13</v>
      </c>
      <c r="B44" s="132">
        <v>48847584.999999985</v>
      </c>
      <c r="C44" s="132">
        <v>20641274</v>
      </c>
      <c r="D44" s="127">
        <v>23392836</v>
      </c>
      <c r="E44" s="114">
        <f t="shared" si="0"/>
        <v>92881694.999999985</v>
      </c>
      <c r="F44" s="114"/>
    </row>
    <row r="45" spans="1:6" x14ac:dyDescent="0.25">
      <c r="A45" s="125" t="s">
        <v>14</v>
      </c>
      <c r="B45" s="132">
        <v>57118194.00000003</v>
      </c>
      <c r="C45" s="132">
        <v>111474113</v>
      </c>
      <c r="D45" s="127">
        <v>134026097.99999994</v>
      </c>
      <c r="E45" s="114">
        <f t="shared" si="0"/>
        <v>302618405</v>
      </c>
      <c r="F45" s="114"/>
    </row>
    <row r="46" spans="1:6" x14ac:dyDescent="0.25">
      <c r="A46" s="125" t="s">
        <v>7</v>
      </c>
      <c r="B46" s="132">
        <v>591474389</v>
      </c>
      <c r="C46" s="132">
        <v>696409140</v>
      </c>
      <c r="D46" s="127">
        <v>691721025</v>
      </c>
      <c r="E46" s="114">
        <f t="shared" si="0"/>
        <v>1979604554</v>
      </c>
      <c r="F46" s="114"/>
    </row>
    <row r="47" spans="1:6" x14ac:dyDescent="0.25">
      <c r="A47" s="125" t="s">
        <v>139</v>
      </c>
      <c r="B47" s="177">
        <v>0</v>
      </c>
      <c r="C47" s="177">
        <v>0</v>
      </c>
      <c r="D47" s="185">
        <v>0</v>
      </c>
      <c r="E47" s="178">
        <f t="shared" si="0"/>
        <v>0</v>
      </c>
      <c r="F47" s="114"/>
    </row>
    <row r="48" spans="1:6" x14ac:dyDescent="0.25">
      <c r="A48" s="125" t="s">
        <v>15</v>
      </c>
      <c r="B48" s="132">
        <v>64984162.000000007</v>
      </c>
      <c r="C48" s="132">
        <v>88110188</v>
      </c>
      <c r="D48" s="127">
        <v>113782879</v>
      </c>
      <c r="E48" s="114">
        <f t="shared" si="0"/>
        <v>266877229</v>
      </c>
      <c r="F48" s="114"/>
    </row>
    <row r="49" spans="1:7" x14ac:dyDescent="0.25">
      <c r="A49" s="126" t="s">
        <v>92</v>
      </c>
      <c r="B49" s="132">
        <v>0</v>
      </c>
      <c r="C49" s="132">
        <v>0</v>
      </c>
      <c r="D49" s="127">
        <v>0</v>
      </c>
      <c r="E49" s="114">
        <f t="shared" si="0"/>
        <v>0</v>
      </c>
      <c r="F49" s="114"/>
    </row>
    <row r="50" spans="1:7" x14ac:dyDescent="0.25">
      <c r="A50" s="125" t="s">
        <v>140</v>
      </c>
      <c r="B50" s="178">
        <v>0</v>
      </c>
      <c r="C50" s="177">
        <v>0</v>
      </c>
      <c r="D50" s="178">
        <v>0</v>
      </c>
      <c r="E50" s="178">
        <f t="shared" si="0"/>
        <v>0</v>
      </c>
      <c r="F50" s="114"/>
    </row>
    <row r="51" spans="1:7" x14ac:dyDescent="0.25">
      <c r="A51" s="126" t="s">
        <v>133</v>
      </c>
      <c r="B51" s="178">
        <v>0</v>
      </c>
      <c r="C51" s="177">
        <v>0</v>
      </c>
      <c r="D51" s="178">
        <v>0</v>
      </c>
      <c r="E51" s="178">
        <f t="shared" si="0"/>
        <v>0</v>
      </c>
      <c r="F51" s="114"/>
    </row>
    <row r="52" spans="1:7" x14ac:dyDescent="0.25">
      <c r="A52" s="165" t="s">
        <v>4</v>
      </c>
      <c r="B52" s="114">
        <v>3484804000</v>
      </c>
      <c r="C52" s="140">
        <v>6203864000</v>
      </c>
      <c r="D52" s="114">
        <v>4255096000</v>
      </c>
      <c r="E52" s="114">
        <f t="shared" si="0"/>
        <v>13943764000</v>
      </c>
      <c r="F52" s="114"/>
    </row>
    <row r="53" spans="1:7" x14ac:dyDescent="0.25">
      <c r="A53" s="165" t="s">
        <v>16</v>
      </c>
      <c r="B53" s="114">
        <v>738195500</v>
      </c>
      <c r="C53" s="140">
        <v>381632000</v>
      </c>
      <c r="D53" s="114">
        <v>705056000</v>
      </c>
      <c r="E53" s="114">
        <f t="shared" si="0"/>
        <v>1824883500</v>
      </c>
      <c r="F53" s="114"/>
    </row>
    <row r="54" spans="1:7" ht="15" customHeight="1" x14ac:dyDescent="0.25">
      <c r="A54" s="119" t="s">
        <v>70</v>
      </c>
      <c r="B54" s="188">
        <v>0</v>
      </c>
      <c r="C54" s="188">
        <v>0</v>
      </c>
      <c r="D54" s="188">
        <v>0</v>
      </c>
      <c r="E54" s="188">
        <f t="shared" si="0"/>
        <v>0</v>
      </c>
      <c r="F54" s="120"/>
      <c r="G54" s="119"/>
    </row>
    <row r="55" spans="1:7" ht="15" customHeight="1" x14ac:dyDescent="0.25">
      <c r="A55" s="119"/>
      <c r="B55" s="188"/>
      <c r="C55" s="188"/>
      <c r="D55" s="188"/>
      <c r="E55" s="188"/>
      <c r="F55" s="120"/>
      <c r="G55" s="119"/>
    </row>
    <row r="56" spans="1:7" ht="15" customHeight="1" thickBot="1" x14ac:dyDescent="0.3">
      <c r="A56" s="121" t="s">
        <v>17</v>
      </c>
      <c r="B56" s="122">
        <f>B42+B52+B53+B54</f>
        <v>7797684588</v>
      </c>
      <c r="C56" s="121">
        <f>C42+C52+C53+C54</f>
        <v>10124908501</v>
      </c>
      <c r="D56" s="121">
        <f>D42+D52+D53+D54</f>
        <v>9574791000</v>
      </c>
      <c r="E56" s="121">
        <f>E42+E52+E53+E54</f>
        <v>27497384089</v>
      </c>
      <c r="F56" s="135"/>
      <c r="G56" s="135"/>
    </row>
    <row r="57" spans="1:7" ht="15" customHeight="1" thickTop="1" x14ac:dyDescent="0.25">
      <c r="A57" s="141" t="s">
        <v>20</v>
      </c>
      <c r="B57" s="144"/>
      <c r="C57" s="144"/>
      <c r="D57" s="144"/>
      <c r="E57" s="144"/>
      <c r="F57" s="135"/>
      <c r="G57" s="135"/>
    </row>
    <row r="58" spans="1:7" ht="15" customHeight="1" x14ac:dyDescent="0.25">
      <c r="A58" s="141"/>
      <c r="B58" s="144"/>
      <c r="C58" s="144"/>
      <c r="D58" s="144"/>
      <c r="E58" s="144"/>
      <c r="F58" s="135"/>
      <c r="G58" s="135"/>
    </row>
    <row r="60" spans="1:7" x14ac:dyDescent="0.25">
      <c r="A60" s="209" t="s">
        <v>21</v>
      </c>
      <c r="B60" s="209"/>
      <c r="C60" s="209"/>
      <c r="D60" s="209"/>
      <c r="E60" s="209"/>
    </row>
    <row r="61" spans="1:7" x14ac:dyDescent="0.25">
      <c r="A61" s="209" t="s">
        <v>22</v>
      </c>
      <c r="B61" s="209"/>
      <c r="C61" s="209"/>
      <c r="D61" s="209"/>
      <c r="E61" s="209"/>
    </row>
    <row r="62" spans="1:7" x14ac:dyDescent="0.25">
      <c r="A62" s="209" t="s">
        <v>102</v>
      </c>
      <c r="B62" s="209"/>
      <c r="C62" s="209"/>
      <c r="D62" s="209"/>
      <c r="E62" s="209"/>
    </row>
    <row r="64" spans="1:7" s="106" customFormat="1" ht="15.75" thickBot="1" x14ac:dyDescent="0.3">
      <c r="A64" s="133" t="s">
        <v>23</v>
      </c>
      <c r="B64" s="133" t="s">
        <v>48</v>
      </c>
      <c r="C64" s="133" t="s">
        <v>49</v>
      </c>
      <c r="D64" s="133" t="s">
        <v>50</v>
      </c>
      <c r="E64" s="133" t="s">
        <v>51</v>
      </c>
    </row>
    <row r="66" spans="1:7" s="110" customFormat="1" ht="14.25" customHeight="1" x14ac:dyDescent="0.25">
      <c r="A66" s="140" t="s">
        <v>115</v>
      </c>
      <c r="B66" s="166">
        <f>B67</f>
        <v>7732700426</v>
      </c>
      <c r="C66" s="166">
        <f t="shared" ref="C66:D66" si="1">C67</f>
        <v>10036798313</v>
      </c>
      <c r="D66" s="166">
        <f t="shared" si="1"/>
        <v>9461008121</v>
      </c>
      <c r="E66" s="166">
        <f>SUM(B66:D66)</f>
        <v>27230506860</v>
      </c>
      <c r="F66" s="106"/>
    </row>
    <row r="67" spans="1:7" s="164" customFormat="1" ht="14.25" customHeight="1" x14ac:dyDescent="0.25">
      <c r="A67" s="167" t="s">
        <v>116</v>
      </c>
      <c r="B67" s="170">
        <v>7732700426</v>
      </c>
      <c r="C67" s="170">
        <v>10036798313</v>
      </c>
      <c r="D67" s="170">
        <v>9461008121</v>
      </c>
      <c r="E67" s="166">
        <f t="shared" ref="E67:E72" si="2">SUM(B67:D67)</f>
        <v>27230506860</v>
      </c>
      <c r="F67" s="106"/>
    </row>
    <row r="68" spans="1:7" s="106" customFormat="1" x14ac:dyDescent="0.25">
      <c r="A68" s="140" t="s">
        <v>25</v>
      </c>
      <c r="B68" s="170">
        <f>B69</f>
        <v>64984162.000000007</v>
      </c>
      <c r="C68" s="170">
        <f t="shared" ref="C68:D68" si="3">C69</f>
        <v>88110188</v>
      </c>
      <c r="D68" s="170">
        <f t="shared" si="3"/>
        <v>113782879</v>
      </c>
      <c r="E68" s="166">
        <f t="shared" si="2"/>
        <v>266877229</v>
      </c>
      <c r="F68" s="110"/>
    </row>
    <row r="69" spans="1:7" x14ac:dyDescent="0.25">
      <c r="A69" s="129" t="s">
        <v>116</v>
      </c>
      <c r="B69" s="132">
        <v>64984162.000000007</v>
      </c>
      <c r="C69" s="132">
        <v>88110188</v>
      </c>
      <c r="D69" s="132">
        <v>113782879</v>
      </c>
      <c r="E69" s="166">
        <f t="shared" si="2"/>
        <v>266877229</v>
      </c>
    </row>
    <row r="70" spans="1:7" x14ac:dyDescent="0.25">
      <c r="A70" s="166" t="s">
        <v>114</v>
      </c>
      <c r="B70" s="177">
        <f>SUM(B71:B72)</f>
        <v>0</v>
      </c>
      <c r="C70" s="177">
        <f t="shared" ref="C70:D70" si="4">SUM(C71:C72)</f>
        <v>0</v>
      </c>
      <c r="D70" s="177">
        <f t="shared" si="4"/>
        <v>0</v>
      </c>
      <c r="E70" s="195">
        <f t="shared" si="2"/>
        <v>0</v>
      </c>
    </row>
    <row r="71" spans="1:7" x14ac:dyDescent="0.25">
      <c r="A71" s="129" t="s">
        <v>70</v>
      </c>
      <c r="B71" s="177">
        <f>B54</f>
        <v>0</v>
      </c>
      <c r="C71" s="177">
        <f t="shared" ref="C71:D71" si="5">C54</f>
        <v>0</v>
      </c>
      <c r="D71" s="177">
        <f t="shared" si="5"/>
        <v>0</v>
      </c>
      <c r="E71" s="195">
        <f t="shared" si="2"/>
        <v>0</v>
      </c>
    </row>
    <row r="72" spans="1:7" x14ac:dyDescent="0.25">
      <c r="A72" s="169" t="s">
        <v>69</v>
      </c>
      <c r="B72" s="177">
        <f>B50</f>
        <v>0</v>
      </c>
      <c r="C72" s="177">
        <f t="shared" ref="C72:D72" si="6">C50</f>
        <v>0</v>
      </c>
      <c r="D72" s="177">
        <f t="shared" si="6"/>
        <v>0</v>
      </c>
      <c r="E72" s="195">
        <f t="shared" si="2"/>
        <v>0</v>
      </c>
    </row>
    <row r="73" spans="1:7" ht="15.75" thickBot="1" x14ac:dyDescent="0.3">
      <c r="A73" s="121" t="s">
        <v>28</v>
      </c>
      <c r="B73" s="122">
        <f>B66+B68+B70</f>
        <v>7797684588</v>
      </c>
      <c r="C73" s="122">
        <f t="shared" ref="C73:E73" si="7">C66+C68+C70</f>
        <v>10124908501</v>
      </c>
      <c r="D73" s="122">
        <f t="shared" si="7"/>
        <v>9574791000</v>
      </c>
      <c r="E73" s="122">
        <f t="shared" si="7"/>
        <v>27497384089</v>
      </c>
    </row>
    <row r="74" spans="1:7" ht="15.75" thickTop="1" x14ac:dyDescent="0.25">
      <c r="A74" s="119" t="s">
        <v>20</v>
      </c>
    </row>
    <row r="77" spans="1:7" x14ac:dyDescent="0.25">
      <c r="A77" s="209" t="s">
        <v>29</v>
      </c>
      <c r="B77" s="209"/>
      <c r="C77" s="209"/>
      <c r="D77" s="209"/>
      <c r="E77" s="209"/>
      <c r="G77" s="155"/>
    </row>
    <row r="78" spans="1:7" x14ac:dyDescent="0.25">
      <c r="A78" s="209" t="s">
        <v>30</v>
      </c>
      <c r="B78" s="209"/>
      <c r="C78" s="209"/>
      <c r="D78" s="209"/>
      <c r="E78" s="209"/>
    </row>
    <row r="79" spans="1:7" x14ac:dyDescent="0.25">
      <c r="A79" s="209" t="s">
        <v>102</v>
      </c>
      <c r="B79" s="209"/>
      <c r="C79" s="209"/>
      <c r="D79" s="209"/>
      <c r="E79" s="209"/>
    </row>
    <row r="81" spans="1:10" ht="15.75" thickBot="1" x14ac:dyDescent="0.3">
      <c r="A81" s="133" t="s">
        <v>23</v>
      </c>
      <c r="B81" s="133" t="s">
        <v>48</v>
      </c>
      <c r="C81" s="133" t="s">
        <v>49</v>
      </c>
      <c r="D81" s="133" t="s">
        <v>50</v>
      </c>
      <c r="E81" s="133" t="s">
        <v>51</v>
      </c>
    </row>
    <row r="83" spans="1:10" x14ac:dyDescent="0.25">
      <c r="A83" s="132" t="s">
        <v>106</v>
      </c>
      <c r="B83" s="140">
        <f>'1 T'!E90</f>
        <v>4030264631.4199982</v>
      </c>
      <c r="C83" s="140">
        <f>B90</f>
        <v>4016963694.1899986</v>
      </c>
      <c r="D83" s="140">
        <f>C90</f>
        <v>2782654436.1099987</v>
      </c>
      <c r="E83" s="140">
        <f>B83</f>
        <v>4030264631.4199982</v>
      </c>
    </row>
    <row r="84" spans="1:10" x14ac:dyDescent="0.25">
      <c r="A84" s="132" t="s">
        <v>33</v>
      </c>
      <c r="B84" s="140">
        <f t="shared" ref="B84:D84" si="8">SUM(B85:B87)</f>
        <v>7784383650.7700005</v>
      </c>
      <c r="C84" s="140">
        <f t="shared" si="8"/>
        <v>8890599242.9200001</v>
      </c>
      <c r="D84" s="140">
        <f t="shared" si="8"/>
        <v>12463998572.41</v>
      </c>
      <c r="E84" s="140">
        <f>SUM(E85:E87)</f>
        <v>29138981466.099998</v>
      </c>
    </row>
    <row r="85" spans="1:10" x14ac:dyDescent="0.25">
      <c r="A85" s="129" t="s">
        <v>2</v>
      </c>
      <c r="B85" s="132">
        <v>3284383650.77</v>
      </c>
      <c r="C85" s="132">
        <v>2946599242.9200001</v>
      </c>
      <c r="D85" s="132">
        <v>7660998572.4099998</v>
      </c>
      <c r="E85" s="132">
        <f>SUM(B85:D85)</f>
        <v>13891981466.1</v>
      </c>
      <c r="G85" s="129"/>
      <c r="H85" s="173"/>
      <c r="I85" s="173"/>
      <c r="J85" s="173"/>
    </row>
    <row r="86" spans="1:10" x14ac:dyDescent="0.25">
      <c r="A86" s="129" t="s">
        <v>108</v>
      </c>
      <c r="B86" s="132">
        <v>3900000000</v>
      </c>
      <c r="C86" s="132">
        <v>3900000000</v>
      </c>
      <c r="D86" s="132">
        <v>3900000000</v>
      </c>
      <c r="E86" s="132">
        <f>SUM(B86:D86)</f>
        <v>11700000000</v>
      </c>
      <c r="G86" s="129"/>
      <c r="H86" s="154"/>
      <c r="I86" s="154"/>
      <c r="J86" s="154"/>
    </row>
    <row r="87" spans="1:10" x14ac:dyDescent="0.25">
      <c r="A87" s="129" t="s">
        <v>109</v>
      </c>
      <c r="B87" s="132">
        <v>600000000</v>
      </c>
      <c r="C87" s="132">
        <v>2044000000</v>
      </c>
      <c r="D87" s="132">
        <v>903000000</v>
      </c>
      <c r="E87" s="132">
        <f>SUM(B87:D87)</f>
        <v>3547000000</v>
      </c>
      <c r="G87" s="129"/>
      <c r="H87" s="154"/>
      <c r="I87" s="154"/>
      <c r="J87" s="154"/>
    </row>
    <row r="88" spans="1:10" x14ac:dyDescent="0.25">
      <c r="A88" s="132" t="s">
        <v>34</v>
      </c>
      <c r="B88" s="140">
        <f t="shared" ref="B88:D88" si="9">B84+B83</f>
        <v>11814648282.189999</v>
      </c>
      <c r="C88" s="140">
        <f t="shared" si="9"/>
        <v>12907562937.109999</v>
      </c>
      <c r="D88" s="140">
        <f t="shared" si="9"/>
        <v>15246653008.519999</v>
      </c>
      <c r="E88" s="140">
        <f>E84+E83</f>
        <v>33169246097.519997</v>
      </c>
    </row>
    <row r="89" spans="1:10" x14ac:dyDescent="0.25">
      <c r="A89" s="132" t="s">
        <v>35</v>
      </c>
      <c r="B89" s="119">
        <f>B73</f>
        <v>7797684588</v>
      </c>
      <c r="C89" s="119">
        <f t="shared" ref="C89:D89" si="10">C73</f>
        <v>10124908501</v>
      </c>
      <c r="D89" s="119">
        <f t="shared" si="10"/>
        <v>9574791000</v>
      </c>
      <c r="E89" s="119">
        <f>SUM(B89:D89)</f>
        <v>27497384089</v>
      </c>
      <c r="F89" s="119"/>
    </row>
    <row r="90" spans="1:10" x14ac:dyDescent="0.25">
      <c r="A90" s="132" t="s">
        <v>36</v>
      </c>
      <c r="B90" s="140">
        <f t="shared" ref="B90:D90" si="11">B88-B89</f>
        <v>4016963694.1899986</v>
      </c>
      <c r="C90" s="140">
        <f t="shared" si="11"/>
        <v>2782654436.1099987</v>
      </c>
      <c r="D90" s="140">
        <f t="shared" si="11"/>
        <v>5671862008.5199986</v>
      </c>
      <c r="E90" s="140">
        <f>E88-E89</f>
        <v>5671862008.5199966</v>
      </c>
    </row>
    <row r="91" spans="1:10" ht="15.75" thickBot="1" x14ac:dyDescent="0.3">
      <c r="A91" s="121"/>
      <c r="B91" s="122"/>
      <c r="C91" s="121"/>
      <c r="D91" s="121"/>
      <c r="E91" s="121"/>
    </row>
    <row r="92" spans="1:10" ht="15.75" thickTop="1" x14ac:dyDescent="0.25">
      <c r="A92" s="119" t="s">
        <v>37</v>
      </c>
    </row>
    <row r="93" spans="1:10" x14ac:dyDescent="0.25">
      <c r="E93" s="130"/>
    </row>
    <row r="95" spans="1:10" x14ac:dyDescent="0.25">
      <c r="A95" s="119" t="s">
        <v>143</v>
      </c>
    </row>
    <row r="98" spans="1:1" x14ac:dyDescent="0.25">
      <c r="A98" s="151"/>
    </row>
    <row r="99" spans="1:1" x14ac:dyDescent="0.25">
      <c r="A99" s="151"/>
    </row>
    <row r="100" spans="1:1" x14ac:dyDescent="0.25">
      <c r="A100" s="151"/>
    </row>
  </sheetData>
  <mergeCells count="14">
    <mergeCell ref="A62:E62"/>
    <mergeCell ref="A79:E79"/>
    <mergeCell ref="A32:F32"/>
    <mergeCell ref="A33:B33"/>
    <mergeCell ref="A61:E61"/>
    <mergeCell ref="A77:E77"/>
    <mergeCell ref="A78:E78"/>
    <mergeCell ref="A1:F1"/>
    <mergeCell ref="A8:F8"/>
    <mergeCell ref="A9:F9"/>
    <mergeCell ref="A37:E37"/>
    <mergeCell ref="A60:E60"/>
    <mergeCell ref="A36:E36"/>
    <mergeCell ref="A38:E38"/>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90" zoomScaleNormal="90" workbookViewId="0">
      <selection activeCell="H26" sqref="H26"/>
    </sheetView>
  </sheetViews>
  <sheetFormatPr baseColWidth="10" defaultColWidth="11.42578125" defaultRowHeight="15" x14ac:dyDescent="0.25"/>
  <cols>
    <col min="1" max="1" width="56.140625" style="132" customWidth="1"/>
    <col min="2" max="2" width="19.5703125" style="132" customWidth="1"/>
    <col min="3" max="3" width="19.42578125" style="132" customWidth="1"/>
    <col min="4" max="4" width="19.85546875" style="132" customWidth="1"/>
    <col min="5" max="5" width="22.85546875" style="132" customWidth="1"/>
    <col min="6" max="6" width="33" style="132" customWidth="1"/>
    <col min="7" max="9" width="15.28515625" style="132" bestFit="1" customWidth="1"/>
    <col min="10" max="10" width="15.28515625" style="132" customWidth="1"/>
    <col min="11" max="16384" width="11.42578125" style="132"/>
  </cols>
  <sheetData>
    <row r="1" spans="1:6" x14ac:dyDescent="0.25">
      <c r="A1" s="209" t="s">
        <v>2</v>
      </c>
      <c r="B1" s="209"/>
      <c r="C1" s="209"/>
      <c r="D1" s="209"/>
      <c r="E1" s="209"/>
      <c r="F1" s="209"/>
    </row>
    <row r="2" spans="1:6" x14ac:dyDescent="0.25">
      <c r="A2" s="104" t="s">
        <v>38</v>
      </c>
      <c r="B2" s="105" t="s">
        <v>39</v>
      </c>
      <c r="C2" s="106"/>
      <c r="D2" s="107"/>
      <c r="E2" s="106"/>
      <c r="F2" s="106"/>
    </row>
    <row r="3" spans="1:6" x14ac:dyDescent="0.25">
      <c r="A3" s="104" t="s">
        <v>40</v>
      </c>
      <c r="B3" s="108" t="s">
        <v>41</v>
      </c>
      <c r="C3" s="106"/>
      <c r="D3" s="109"/>
      <c r="E3" s="106"/>
      <c r="F3" s="106"/>
    </row>
    <row r="4" spans="1:6" x14ac:dyDescent="0.25">
      <c r="A4" s="104" t="s">
        <v>42</v>
      </c>
      <c r="B4" s="106" t="s">
        <v>43</v>
      </c>
      <c r="C4" s="109"/>
      <c r="D4" s="109"/>
      <c r="E4" s="106"/>
      <c r="F4" s="106"/>
    </row>
    <row r="5" spans="1:6" x14ac:dyDescent="0.25">
      <c r="A5" s="104" t="s">
        <v>80</v>
      </c>
      <c r="B5" s="110" t="s">
        <v>120</v>
      </c>
      <c r="C5" s="106"/>
      <c r="D5" s="106"/>
      <c r="E5" s="106"/>
      <c r="F5" s="106"/>
    </row>
    <row r="6" spans="1:6" x14ac:dyDescent="0.25">
      <c r="A6" s="104"/>
      <c r="B6" s="110"/>
      <c r="C6" s="106"/>
      <c r="D6" s="106"/>
      <c r="E6" s="106"/>
      <c r="F6" s="106"/>
    </row>
    <row r="8" spans="1:6" x14ac:dyDescent="0.25">
      <c r="A8" s="209" t="s">
        <v>44</v>
      </c>
      <c r="B8" s="209"/>
      <c r="C8" s="209"/>
      <c r="D8" s="209"/>
      <c r="E8" s="209"/>
      <c r="F8" s="209"/>
    </row>
    <row r="9" spans="1:6" x14ac:dyDescent="0.25">
      <c r="A9" s="209" t="s">
        <v>45</v>
      </c>
      <c r="B9" s="209"/>
      <c r="C9" s="209"/>
      <c r="D9" s="209"/>
      <c r="E9" s="209"/>
      <c r="F9" s="209"/>
    </row>
    <row r="10" spans="1:6" x14ac:dyDescent="0.25">
      <c r="A10" s="111"/>
    </row>
    <row r="11" spans="1:6" ht="15.75" thickBot="1" x14ac:dyDescent="0.3">
      <c r="A11" s="133" t="s">
        <v>8</v>
      </c>
      <c r="B11" s="133" t="s">
        <v>47</v>
      </c>
      <c r="C11" s="133" t="s">
        <v>57</v>
      </c>
      <c r="D11" s="133" t="s">
        <v>58</v>
      </c>
      <c r="E11" s="133" t="s">
        <v>59</v>
      </c>
      <c r="F11" s="133" t="s">
        <v>60</v>
      </c>
    </row>
    <row r="12" spans="1:6" x14ac:dyDescent="0.25">
      <c r="A12" s="105"/>
      <c r="B12" s="119"/>
      <c r="C12" s="119"/>
      <c r="D12" s="119"/>
      <c r="E12" s="119"/>
      <c r="F12" s="119"/>
    </row>
    <row r="13" spans="1:6" x14ac:dyDescent="0.25">
      <c r="A13" s="119" t="s">
        <v>81</v>
      </c>
      <c r="B13" s="115" t="s">
        <v>129</v>
      </c>
    </row>
    <row r="14" spans="1:6" x14ac:dyDescent="0.25">
      <c r="A14" s="147" t="s">
        <v>3</v>
      </c>
      <c r="B14" s="115" t="s">
        <v>52</v>
      </c>
      <c r="C14" s="127">
        <v>31682</v>
      </c>
      <c r="D14" s="127">
        <v>33380</v>
      </c>
      <c r="E14" s="127">
        <v>33840</v>
      </c>
      <c r="F14" s="132">
        <v>40502</v>
      </c>
    </row>
    <row r="15" spans="1:6" x14ac:dyDescent="0.25">
      <c r="A15" s="113" t="s">
        <v>53</v>
      </c>
      <c r="B15" s="115" t="s">
        <v>54</v>
      </c>
      <c r="C15" s="188">
        <v>0</v>
      </c>
      <c r="D15" s="188">
        <v>0</v>
      </c>
      <c r="E15" s="188">
        <v>0</v>
      </c>
      <c r="F15" s="185">
        <v>0</v>
      </c>
    </row>
    <row r="16" spans="1:6" x14ac:dyDescent="0.25">
      <c r="A16" s="113" t="s">
        <v>136</v>
      </c>
      <c r="B16" s="115" t="s">
        <v>52</v>
      </c>
      <c r="C16" s="188">
        <v>0</v>
      </c>
      <c r="D16" s="188">
        <v>0</v>
      </c>
      <c r="E16" s="188">
        <v>0</v>
      </c>
      <c r="F16" s="185">
        <v>0</v>
      </c>
    </row>
    <row r="17" spans="1:8" x14ac:dyDescent="0.25">
      <c r="A17" s="113" t="s">
        <v>16</v>
      </c>
      <c r="B17" s="115" t="s">
        <v>52</v>
      </c>
      <c r="C17" s="188">
        <v>13079</v>
      </c>
      <c r="D17" s="188">
        <v>13203</v>
      </c>
      <c r="E17" s="185">
        <v>13093</v>
      </c>
      <c r="F17" s="177">
        <v>14496</v>
      </c>
    </row>
    <row r="18" spans="1:8" x14ac:dyDescent="0.25">
      <c r="A18" s="113" t="s">
        <v>131</v>
      </c>
      <c r="B18" s="115" t="s">
        <v>52</v>
      </c>
      <c r="C18" s="188">
        <v>0</v>
      </c>
      <c r="D18" s="188">
        <v>0</v>
      </c>
      <c r="E18" s="185">
        <v>0</v>
      </c>
      <c r="F18" s="177">
        <v>0</v>
      </c>
    </row>
    <row r="19" spans="1:8" x14ac:dyDescent="0.25">
      <c r="A19" s="148" t="s">
        <v>92</v>
      </c>
      <c r="B19" s="115" t="s">
        <v>124</v>
      </c>
      <c r="C19" s="119">
        <v>12608</v>
      </c>
      <c r="D19" s="119">
        <v>12667</v>
      </c>
      <c r="E19" s="127">
        <v>13629</v>
      </c>
      <c r="F19" s="132">
        <v>14500</v>
      </c>
    </row>
    <row r="20" spans="1:8" x14ac:dyDescent="0.25">
      <c r="A20" s="148"/>
      <c r="B20" s="115" t="s">
        <v>52</v>
      </c>
      <c r="C20" s="119">
        <v>9292</v>
      </c>
      <c r="D20" s="119">
        <v>9324</v>
      </c>
      <c r="E20" s="127">
        <v>10033</v>
      </c>
      <c r="F20" s="132">
        <v>10647</v>
      </c>
    </row>
    <row r="21" spans="1:8" x14ac:dyDescent="0.25">
      <c r="A21" s="147" t="s">
        <v>13</v>
      </c>
      <c r="B21" s="115" t="s">
        <v>52</v>
      </c>
      <c r="C21" s="119">
        <v>72</v>
      </c>
      <c r="D21" s="119">
        <v>51</v>
      </c>
      <c r="E21" s="127">
        <v>90</v>
      </c>
      <c r="F21" s="132">
        <v>153</v>
      </c>
    </row>
    <row r="22" spans="1:8" x14ac:dyDescent="0.25">
      <c r="A22" s="147" t="s">
        <v>14</v>
      </c>
      <c r="B22" s="115" t="s">
        <v>52</v>
      </c>
      <c r="C22" s="127">
        <v>194</v>
      </c>
      <c r="D22" s="127">
        <v>83</v>
      </c>
      <c r="E22" s="127">
        <v>159</v>
      </c>
      <c r="F22" s="132">
        <v>417</v>
      </c>
    </row>
    <row r="23" spans="1:8" x14ac:dyDescent="0.25">
      <c r="A23" s="147" t="s">
        <v>126</v>
      </c>
      <c r="B23" s="115" t="s">
        <v>52</v>
      </c>
      <c r="C23" s="127">
        <v>135</v>
      </c>
      <c r="D23" s="127">
        <v>157</v>
      </c>
      <c r="E23" s="132">
        <v>50</v>
      </c>
      <c r="F23" s="132">
        <v>184</v>
      </c>
      <c r="H23" s="202" t="s">
        <v>142</v>
      </c>
    </row>
    <row r="24" spans="1:8" x14ac:dyDescent="0.25">
      <c r="A24" s="147" t="s">
        <v>15</v>
      </c>
      <c r="B24" s="134" t="s">
        <v>52</v>
      </c>
      <c r="C24" s="119">
        <v>138</v>
      </c>
      <c r="D24" s="119">
        <v>105</v>
      </c>
      <c r="E24" s="127">
        <v>127</v>
      </c>
      <c r="F24" s="132">
        <v>272</v>
      </c>
      <c r="H24" s="202">
        <f>F15+F20+F21+F22+F23+F24+F28+(F29/1.38)</f>
        <v>19609.405797101448</v>
      </c>
    </row>
    <row r="25" spans="1:8" x14ac:dyDescent="0.25">
      <c r="A25" s="147" t="s">
        <v>4</v>
      </c>
      <c r="B25" s="115" t="s">
        <v>55</v>
      </c>
      <c r="C25" s="119">
        <v>142846</v>
      </c>
      <c r="D25" s="119">
        <v>140669</v>
      </c>
      <c r="E25" s="127">
        <v>143569</v>
      </c>
      <c r="F25" s="132">
        <v>150833</v>
      </c>
      <c r="H25" s="202">
        <f>F14-F15-F16-F17-F18-F20</f>
        <v>15359</v>
      </c>
    </row>
    <row r="26" spans="1:8" x14ac:dyDescent="0.25">
      <c r="A26" s="149"/>
      <c r="B26" s="115" t="s">
        <v>52</v>
      </c>
      <c r="C26" s="119">
        <v>114134</v>
      </c>
      <c r="D26" s="119">
        <v>112777</v>
      </c>
      <c r="E26" s="119">
        <v>114692</v>
      </c>
      <c r="F26" s="132">
        <v>119854</v>
      </c>
      <c r="H26" s="202">
        <f>H24+H25</f>
        <v>34968.405797101448</v>
      </c>
    </row>
    <row r="27" spans="1:8" x14ac:dyDescent="0.25">
      <c r="A27" s="147" t="s">
        <v>128</v>
      </c>
      <c r="B27" s="115" t="s">
        <v>125</v>
      </c>
      <c r="C27" s="119">
        <v>2123</v>
      </c>
      <c r="D27" s="119">
        <v>2087</v>
      </c>
      <c r="E27" s="132">
        <v>1805</v>
      </c>
      <c r="F27" s="132">
        <v>2303</v>
      </c>
    </row>
    <row r="28" spans="1:8" x14ac:dyDescent="0.25">
      <c r="A28" s="147"/>
      <c r="B28" s="115" t="s">
        <v>52</v>
      </c>
      <c r="C28" s="119">
        <v>2118</v>
      </c>
      <c r="D28" s="119">
        <v>2083</v>
      </c>
      <c r="E28" s="132">
        <v>1801</v>
      </c>
      <c r="F28" s="132">
        <v>2298</v>
      </c>
    </row>
    <row r="29" spans="1:8" ht="15" customHeight="1" x14ac:dyDescent="0.25">
      <c r="A29" s="147" t="s">
        <v>82</v>
      </c>
      <c r="B29" s="115" t="s">
        <v>125</v>
      </c>
      <c r="C29" s="119">
        <v>6152</v>
      </c>
      <c r="D29" s="119">
        <v>5652</v>
      </c>
      <c r="E29" s="127">
        <v>4906</v>
      </c>
      <c r="F29" s="120">
        <v>7781</v>
      </c>
      <c r="G29" s="155"/>
      <c r="H29" s="119"/>
    </row>
    <row r="30" spans="1:8" ht="15" customHeight="1" x14ac:dyDescent="0.25">
      <c r="A30" s="147"/>
      <c r="B30" s="115" t="s">
        <v>52</v>
      </c>
      <c r="C30" s="119">
        <v>4457.971014492754</v>
      </c>
      <c r="D30" s="119">
        <v>4095.652173913044</v>
      </c>
      <c r="E30" s="127">
        <v>3555.072463768116</v>
      </c>
      <c r="F30" s="120">
        <v>5638.4057971014499</v>
      </c>
      <c r="G30" s="155"/>
      <c r="H30" s="119"/>
    </row>
    <row r="31" spans="1:8" ht="15" customHeight="1" thickBot="1" x14ac:dyDescent="0.3">
      <c r="A31" s="121" t="s">
        <v>83</v>
      </c>
      <c r="B31" s="122" t="s">
        <v>129</v>
      </c>
      <c r="C31" s="121">
        <v>156389</v>
      </c>
      <c r="D31" s="121">
        <v>156451</v>
      </c>
      <c r="E31" s="121">
        <v>158764</v>
      </c>
      <c r="F31" s="174">
        <v>169837</v>
      </c>
      <c r="G31" s="155"/>
      <c r="H31" s="135"/>
    </row>
    <row r="32" spans="1:8" ht="38.25" customHeight="1" thickTop="1" x14ac:dyDescent="0.25">
      <c r="A32" s="210" t="s">
        <v>137</v>
      </c>
      <c r="B32" s="210"/>
      <c r="C32" s="210"/>
      <c r="D32" s="210"/>
      <c r="E32" s="210"/>
      <c r="F32" s="210"/>
    </row>
    <row r="33" spans="1:8" x14ac:dyDescent="0.25">
      <c r="A33" s="216" t="s">
        <v>37</v>
      </c>
      <c r="B33" s="216"/>
      <c r="C33" s="135"/>
      <c r="D33" s="135"/>
      <c r="E33" s="135"/>
      <c r="F33" s="135"/>
    </row>
    <row r="34" spans="1:8" x14ac:dyDescent="0.25">
      <c r="A34" s="138"/>
      <c r="B34" s="138"/>
      <c r="C34" s="135"/>
      <c r="D34" s="135"/>
      <c r="E34" s="135"/>
      <c r="F34" s="135"/>
    </row>
    <row r="36" spans="1:8" x14ac:dyDescent="0.25">
      <c r="A36" s="215" t="s">
        <v>99</v>
      </c>
      <c r="B36" s="215"/>
      <c r="C36" s="215"/>
      <c r="D36" s="215"/>
      <c r="E36" s="215"/>
    </row>
    <row r="37" spans="1:8" x14ac:dyDescent="0.25">
      <c r="A37" s="209" t="s">
        <v>18</v>
      </c>
      <c r="B37" s="209"/>
      <c r="C37" s="209"/>
      <c r="D37" s="209"/>
      <c r="E37" s="209"/>
    </row>
    <row r="38" spans="1:8" x14ac:dyDescent="0.25">
      <c r="A38" s="209" t="s">
        <v>102</v>
      </c>
      <c r="B38" s="209"/>
      <c r="C38" s="209"/>
      <c r="D38" s="209"/>
      <c r="E38" s="209"/>
    </row>
    <row r="39" spans="1:8" x14ac:dyDescent="0.25">
      <c r="A39" s="104"/>
      <c r="B39" s="111"/>
      <c r="C39" s="111"/>
      <c r="D39" s="111"/>
      <c r="E39" s="123"/>
    </row>
    <row r="40" spans="1:8" ht="15.75" thickBot="1" x14ac:dyDescent="0.3">
      <c r="A40" s="133" t="s">
        <v>8</v>
      </c>
      <c r="B40" s="133" t="s">
        <v>57</v>
      </c>
      <c r="C40" s="133" t="s">
        <v>58</v>
      </c>
      <c r="D40" s="133" t="s">
        <v>59</v>
      </c>
      <c r="E40" s="133" t="s">
        <v>60</v>
      </c>
    </row>
    <row r="41" spans="1:8" x14ac:dyDescent="0.25">
      <c r="A41" s="105"/>
      <c r="B41" s="119"/>
      <c r="C41" s="119"/>
      <c r="D41" s="119"/>
      <c r="E41" s="119"/>
    </row>
    <row r="42" spans="1:8" x14ac:dyDescent="0.25">
      <c r="A42" s="142" t="s">
        <v>12</v>
      </c>
      <c r="B42" s="127">
        <f>SUM(B43:B50)</f>
        <v>3562591916.0000038</v>
      </c>
      <c r="C42" s="127">
        <f t="shared" ref="C42:D42" si="0">SUM(C43:C50)</f>
        <v>3169453084.9999962</v>
      </c>
      <c r="D42" s="127">
        <f t="shared" si="0"/>
        <v>3793910510.9999967</v>
      </c>
      <c r="E42" s="127">
        <f>SUM(B42:D42)</f>
        <v>10525955511.999996</v>
      </c>
      <c r="F42" s="200"/>
      <c r="G42" s="114"/>
      <c r="H42" s="114"/>
    </row>
    <row r="43" spans="1:8" ht="15.6" customHeight="1" x14ac:dyDescent="0.25">
      <c r="A43" s="125" t="s">
        <v>3</v>
      </c>
      <c r="B43" s="132">
        <v>2292264605.0000038</v>
      </c>
      <c r="C43" s="127">
        <v>2170369829.9999962</v>
      </c>
      <c r="D43" s="132">
        <v>2740739933.9999962</v>
      </c>
      <c r="E43" s="127">
        <f>SUM(B43:D43)</f>
        <v>7203374368.9999962</v>
      </c>
    </row>
    <row r="44" spans="1:8" ht="15.6" customHeight="1" x14ac:dyDescent="0.25">
      <c r="A44" s="125" t="s">
        <v>13</v>
      </c>
      <c r="B44" s="119">
        <v>13616574</v>
      </c>
      <c r="C44" s="119">
        <v>11087268</v>
      </c>
      <c r="D44" s="119">
        <v>25086460</v>
      </c>
      <c r="E44" s="114">
        <f t="shared" ref="E44:E55" si="1">SUM(B44:D44)</f>
        <v>49790302</v>
      </c>
    </row>
    <row r="45" spans="1:8" ht="15.6" customHeight="1" x14ac:dyDescent="0.25">
      <c r="A45" s="125" t="s">
        <v>14</v>
      </c>
      <c r="B45" s="119">
        <v>290426902.00000012</v>
      </c>
      <c r="C45" s="119">
        <v>89693498.999999881</v>
      </c>
      <c r="D45" s="119">
        <v>159941767</v>
      </c>
      <c r="E45" s="114">
        <f t="shared" si="1"/>
        <v>540062168</v>
      </c>
    </row>
    <row r="46" spans="1:8" ht="15.6" customHeight="1" x14ac:dyDescent="0.25">
      <c r="A46" s="125" t="s">
        <v>7</v>
      </c>
      <c r="B46" s="114">
        <v>670342781</v>
      </c>
      <c r="C46" s="114">
        <v>595150985</v>
      </c>
      <c r="D46" s="114">
        <v>431774710.00000048</v>
      </c>
      <c r="E46" s="114">
        <f t="shared" si="1"/>
        <v>1697268476.0000005</v>
      </c>
    </row>
    <row r="47" spans="1:8" ht="15.6" customHeight="1" x14ac:dyDescent="0.25">
      <c r="A47" s="125" t="s">
        <v>139</v>
      </c>
      <c r="B47" s="178">
        <v>0</v>
      </c>
      <c r="C47" s="178">
        <v>0</v>
      </c>
      <c r="D47" s="178">
        <v>0</v>
      </c>
      <c r="E47" s="178">
        <f t="shared" si="1"/>
        <v>0</v>
      </c>
    </row>
    <row r="48" spans="1:8" ht="15.6" customHeight="1" x14ac:dyDescent="0.25">
      <c r="A48" s="125" t="s">
        <v>15</v>
      </c>
      <c r="B48" s="127">
        <v>167955014</v>
      </c>
      <c r="C48" s="127">
        <v>99296991.000000119</v>
      </c>
      <c r="D48" s="127">
        <v>156720531.99999988</v>
      </c>
      <c r="E48" s="114">
        <f t="shared" si="1"/>
        <v>423972537</v>
      </c>
    </row>
    <row r="49" spans="1:8" ht="15.6" customHeight="1" x14ac:dyDescent="0.25">
      <c r="A49" s="126" t="s">
        <v>92</v>
      </c>
      <c r="B49" s="127">
        <v>127986040</v>
      </c>
      <c r="C49" s="127">
        <v>203854511.99999994</v>
      </c>
      <c r="D49" s="127">
        <v>279647108.00000006</v>
      </c>
      <c r="E49" s="127">
        <f t="shared" si="1"/>
        <v>611487660</v>
      </c>
      <c r="F49" s="155"/>
    </row>
    <row r="50" spans="1:8" ht="15.6" customHeight="1" x14ac:dyDescent="0.25">
      <c r="A50" s="125" t="s">
        <v>140</v>
      </c>
      <c r="B50" s="189">
        <v>0</v>
      </c>
      <c r="C50" s="189">
        <v>0</v>
      </c>
      <c r="D50" s="189">
        <v>0</v>
      </c>
      <c r="E50" s="178">
        <f t="shared" si="1"/>
        <v>0</v>
      </c>
    </row>
    <row r="51" spans="1:8" ht="15.6" customHeight="1" x14ac:dyDescent="0.25">
      <c r="A51" s="126" t="s">
        <v>133</v>
      </c>
      <c r="B51" s="189">
        <v>0</v>
      </c>
      <c r="C51" s="189">
        <v>0</v>
      </c>
      <c r="D51" s="189">
        <v>0</v>
      </c>
      <c r="E51" s="178">
        <f t="shared" si="1"/>
        <v>0</v>
      </c>
    </row>
    <row r="52" spans="1:8" ht="15.6" customHeight="1" x14ac:dyDescent="0.25">
      <c r="A52" s="118" t="s">
        <v>4</v>
      </c>
      <c r="B52" s="144">
        <v>4297584000</v>
      </c>
      <c r="C52" s="144">
        <v>4149322900</v>
      </c>
      <c r="D52" s="144">
        <v>4204797000</v>
      </c>
      <c r="E52" s="114">
        <f t="shared" si="1"/>
        <v>12651703900</v>
      </c>
    </row>
    <row r="53" spans="1:8" ht="15.6" customHeight="1" x14ac:dyDescent="0.25">
      <c r="A53" s="118" t="s">
        <v>16</v>
      </c>
      <c r="B53" s="127">
        <v>759115000</v>
      </c>
      <c r="C53" s="127">
        <v>735936000</v>
      </c>
      <c r="D53" s="127">
        <v>724137500</v>
      </c>
      <c r="E53" s="114">
        <f t="shared" si="1"/>
        <v>2219188500</v>
      </c>
    </row>
    <row r="54" spans="1:8" x14ac:dyDescent="0.25">
      <c r="A54" s="119" t="s">
        <v>70</v>
      </c>
      <c r="B54" s="127">
        <v>0</v>
      </c>
      <c r="C54" s="127"/>
      <c r="D54" s="127">
        <v>0</v>
      </c>
      <c r="E54" s="114">
        <f t="shared" si="1"/>
        <v>0</v>
      </c>
    </row>
    <row r="55" spans="1:8" x14ac:dyDescent="0.25">
      <c r="A55" s="119"/>
      <c r="B55" s="127"/>
      <c r="C55" s="127"/>
      <c r="D55" s="127"/>
      <c r="E55" s="114">
        <f t="shared" si="1"/>
        <v>0</v>
      </c>
    </row>
    <row r="56" spans="1:8" ht="15" customHeight="1" thickBot="1" x14ac:dyDescent="0.3">
      <c r="A56" s="121" t="s">
        <v>17</v>
      </c>
      <c r="B56" s="122">
        <f>B42+B52+B53+B54</f>
        <v>8619290916.0000038</v>
      </c>
      <c r="C56" s="122">
        <f>C42+C52+C53+C54</f>
        <v>8054711984.9999962</v>
      </c>
      <c r="D56" s="122">
        <f>D42+D52+D53+D54</f>
        <v>8722845010.9999962</v>
      </c>
      <c r="E56" s="121">
        <f>+E42+E52+E53+E54</f>
        <v>25396847911.999996</v>
      </c>
      <c r="F56" s="120"/>
      <c r="G56" s="120"/>
      <c r="H56" s="120"/>
    </row>
    <row r="57" spans="1:8" ht="15" customHeight="1" thickTop="1" x14ac:dyDescent="0.25">
      <c r="A57" s="141" t="s">
        <v>20</v>
      </c>
      <c r="B57" s="128"/>
      <c r="C57" s="128"/>
      <c r="D57" s="128"/>
      <c r="E57" s="128"/>
      <c r="F57" s="135"/>
    </row>
    <row r="58" spans="1:8" ht="15" customHeight="1" x14ac:dyDescent="0.25">
      <c r="A58" s="141"/>
      <c r="B58" s="128"/>
      <c r="C58" s="128"/>
      <c r="D58" s="128"/>
      <c r="E58" s="128"/>
      <c r="F58" s="135"/>
    </row>
    <row r="60" spans="1:8" x14ac:dyDescent="0.25">
      <c r="A60" s="209" t="s">
        <v>21</v>
      </c>
      <c r="B60" s="209"/>
      <c r="C60" s="209"/>
      <c r="D60" s="209"/>
      <c r="E60" s="209"/>
      <c r="F60" s="155"/>
    </row>
    <row r="61" spans="1:8" x14ac:dyDescent="0.25">
      <c r="A61" s="209" t="s">
        <v>22</v>
      </c>
      <c r="B61" s="209"/>
      <c r="C61" s="209"/>
      <c r="D61" s="209"/>
      <c r="E61" s="209"/>
    </row>
    <row r="62" spans="1:8" x14ac:dyDescent="0.25">
      <c r="A62" s="209" t="s">
        <v>102</v>
      </c>
      <c r="B62" s="209"/>
      <c r="C62" s="209"/>
      <c r="D62" s="209"/>
      <c r="E62" s="209"/>
    </row>
    <row r="64" spans="1:8" s="139" customFormat="1" ht="15.75" thickBot="1" x14ac:dyDescent="0.3">
      <c r="A64" s="133" t="s">
        <v>23</v>
      </c>
      <c r="B64" s="133" t="s">
        <v>57</v>
      </c>
      <c r="C64" s="133" t="s">
        <v>58</v>
      </c>
      <c r="D64" s="133" t="s">
        <v>59</v>
      </c>
      <c r="E64" s="133" t="s">
        <v>60</v>
      </c>
    </row>
    <row r="66" spans="1:6" s="136" customFormat="1" x14ac:dyDescent="0.25">
      <c r="A66" s="132" t="s">
        <v>115</v>
      </c>
      <c r="B66" s="136">
        <f>B67</f>
        <v>8451335902.0000038</v>
      </c>
      <c r="C66" s="136">
        <f t="shared" ref="C66:D66" si="2">C67</f>
        <v>7955414993.9999962</v>
      </c>
      <c r="D66" s="136">
        <f t="shared" si="2"/>
        <v>8566124478.9999962</v>
      </c>
      <c r="E66" s="136">
        <f>SUM(B66:D66)</f>
        <v>24972875374.999996</v>
      </c>
      <c r="F66" s="132"/>
    </row>
    <row r="67" spans="1:6" s="136" customFormat="1" x14ac:dyDescent="0.25">
      <c r="A67" s="168" t="s">
        <v>116</v>
      </c>
      <c r="B67" s="132">
        <v>8451335902.0000038</v>
      </c>
      <c r="C67" s="132">
        <v>7955414993.9999962</v>
      </c>
      <c r="D67" s="132">
        <v>8566124478.9999962</v>
      </c>
      <c r="E67" s="136">
        <f t="shared" ref="E67:E72" si="3">SUM(B67:D67)</f>
        <v>24972875374.999996</v>
      </c>
      <c r="F67" s="132"/>
    </row>
    <row r="68" spans="1:6" x14ac:dyDescent="0.25">
      <c r="A68" s="132" t="s">
        <v>25</v>
      </c>
      <c r="B68" s="132">
        <f>B69</f>
        <v>167955014</v>
      </c>
      <c r="C68" s="132">
        <f t="shared" ref="C68:D68" si="4">C69</f>
        <v>99296991.000000119</v>
      </c>
      <c r="D68" s="132">
        <f t="shared" si="4"/>
        <v>156720531.99999988</v>
      </c>
      <c r="E68" s="136">
        <f t="shared" si="3"/>
        <v>423972537</v>
      </c>
      <c r="F68" s="136"/>
    </row>
    <row r="69" spans="1:6" x14ac:dyDescent="0.25">
      <c r="A69" s="129" t="s">
        <v>116</v>
      </c>
      <c r="B69" s="132">
        <f>B48</f>
        <v>167955014</v>
      </c>
      <c r="C69" s="132">
        <f>C48</f>
        <v>99296991.000000119</v>
      </c>
      <c r="D69" s="132">
        <f>D48</f>
        <v>156720531.99999988</v>
      </c>
      <c r="E69" s="136">
        <f t="shared" si="3"/>
        <v>423972537</v>
      </c>
    </row>
    <row r="70" spans="1:6" x14ac:dyDescent="0.25">
      <c r="A70" s="166" t="s">
        <v>114</v>
      </c>
      <c r="B70" s="132">
        <f>SUM(B71:B72)</f>
        <v>0</v>
      </c>
      <c r="C70" s="132">
        <f t="shared" ref="C70:D70" si="5">SUM(C71:C72)</f>
        <v>0</v>
      </c>
      <c r="D70" s="132">
        <f t="shared" si="5"/>
        <v>0</v>
      </c>
      <c r="E70" s="136">
        <f t="shared" si="3"/>
        <v>0</v>
      </c>
    </row>
    <row r="71" spans="1:6" x14ac:dyDescent="0.25">
      <c r="A71" s="129" t="s">
        <v>70</v>
      </c>
      <c r="B71" s="132">
        <f>B54</f>
        <v>0</v>
      </c>
      <c r="C71" s="132">
        <f t="shared" ref="C71:D71" si="6">C54</f>
        <v>0</v>
      </c>
      <c r="D71" s="132">
        <f t="shared" si="6"/>
        <v>0</v>
      </c>
      <c r="E71" s="136">
        <f t="shared" si="3"/>
        <v>0</v>
      </c>
    </row>
    <row r="72" spans="1:6" x14ac:dyDescent="0.25">
      <c r="A72" s="169" t="s">
        <v>69</v>
      </c>
      <c r="E72" s="136">
        <f t="shared" si="3"/>
        <v>0</v>
      </c>
      <c r="F72" s="155"/>
    </row>
    <row r="73" spans="1:6" ht="15.75" thickBot="1" x14ac:dyDescent="0.3">
      <c r="A73" s="121" t="s">
        <v>28</v>
      </c>
      <c r="B73" s="122">
        <f>B66+B68+B70</f>
        <v>8619290916.0000038</v>
      </c>
      <c r="C73" s="122">
        <f t="shared" ref="C73:D73" si="7">C66+C68+C70</f>
        <v>8054711984.9999962</v>
      </c>
      <c r="D73" s="122">
        <f t="shared" si="7"/>
        <v>8722845010.9999962</v>
      </c>
      <c r="E73" s="122">
        <f>E66+E68+E70</f>
        <v>25396847911.999996</v>
      </c>
    </row>
    <row r="74" spans="1:6" ht="15.75" thickTop="1" x14ac:dyDescent="0.25">
      <c r="A74" s="119" t="s">
        <v>20</v>
      </c>
    </row>
    <row r="77" spans="1:6" x14ac:dyDescent="0.25">
      <c r="A77" s="209" t="s">
        <v>29</v>
      </c>
      <c r="B77" s="209"/>
      <c r="C77" s="209"/>
      <c r="D77" s="209"/>
      <c r="E77" s="209"/>
      <c r="F77" s="155"/>
    </row>
    <row r="78" spans="1:6" x14ac:dyDescent="0.25">
      <c r="A78" s="209" t="s">
        <v>30</v>
      </c>
      <c r="B78" s="209"/>
      <c r="C78" s="209"/>
      <c r="D78" s="209"/>
      <c r="E78" s="209"/>
    </row>
    <row r="79" spans="1:6" x14ac:dyDescent="0.25">
      <c r="A79" s="209" t="s">
        <v>102</v>
      </c>
      <c r="B79" s="209"/>
      <c r="C79" s="209"/>
      <c r="D79" s="209"/>
      <c r="E79" s="209"/>
    </row>
    <row r="81" spans="1:10" s="139" customFormat="1" ht="15.75" thickBot="1" x14ac:dyDescent="0.3">
      <c r="A81" s="133" t="s">
        <v>23</v>
      </c>
      <c r="B81" s="133" t="s">
        <v>57</v>
      </c>
      <c r="C81" s="133" t="s">
        <v>58</v>
      </c>
      <c r="D81" s="133" t="s">
        <v>59</v>
      </c>
      <c r="E81" s="133" t="s">
        <v>60</v>
      </c>
    </row>
    <row r="83" spans="1:10" x14ac:dyDescent="0.25">
      <c r="A83" s="132" t="s">
        <v>106</v>
      </c>
      <c r="B83" s="140">
        <f>'2 T'!E90</f>
        <v>5671862008.5199966</v>
      </c>
      <c r="C83" s="140">
        <f>B90</f>
        <v>8792571092.5199928</v>
      </c>
      <c r="D83" s="140">
        <f>C90</f>
        <v>9637859107.5199966</v>
      </c>
      <c r="E83" s="140">
        <f>B83</f>
        <v>5671862008.5199966</v>
      </c>
    </row>
    <row r="84" spans="1:10" x14ac:dyDescent="0.25">
      <c r="A84" s="132" t="s">
        <v>33</v>
      </c>
      <c r="B84" s="140">
        <f>SUM(B85:B87)</f>
        <v>11740000000</v>
      </c>
      <c r="C84" s="140">
        <f t="shared" ref="C84:D84" si="8">SUM(C85:C87)</f>
        <v>8900000000</v>
      </c>
      <c r="D84" s="140">
        <f t="shared" si="8"/>
        <v>8900000000</v>
      </c>
      <c r="E84" s="140">
        <f>SUM(E85:E87)</f>
        <v>29540000000</v>
      </c>
    </row>
    <row r="85" spans="1:10" x14ac:dyDescent="0.25">
      <c r="A85" s="129" t="s">
        <v>2</v>
      </c>
      <c r="B85" s="132">
        <v>5040000000</v>
      </c>
      <c r="C85" s="132">
        <v>3500000000</v>
      </c>
      <c r="D85" s="132">
        <v>3500000000</v>
      </c>
      <c r="E85" s="132">
        <f>SUM(B85:D85)</f>
        <v>12040000000</v>
      </c>
      <c r="G85" s="129"/>
      <c r="H85" s="156"/>
      <c r="I85" s="156"/>
      <c r="J85" s="156"/>
    </row>
    <row r="86" spans="1:10" x14ac:dyDescent="0.25">
      <c r="A86" s="129" t="s">
        <v>108</v>
      </c>
      <c r="B86" s="132">
        <v>6500000000</v>
      </c>
      <c r="C86" s="132">
        <v>5200000000</v>
      </c>
      <c r="D86" s="132">
        <v>5200000000</v>
      </c>
      <c r="E86" s="132">
        <f>SUM(B86:D86)</f>
        <v>16900000000</v>
      </c>
      <c r="G86" s="129"/>
      <c r="H86" s="156"/>
      <c r="I86" s="156"/>
      <c r="J86" s="156"/>
    </row>
    <row r="87" spans="1:10" x14ac:dyDescent="0.25">
      <c r="A87" s="129" t="s">
        <v>109</v>
      </c>
      <c r="B87" s="132">
        <v>200000000</v>
      </c>
      <c r="C87" s="132">
        <v>200000000</v>
      </c>
      <c r="D87" s="132">
        <v>200000000</v>
      </c>
      <c r="E87" s="132">
        <f>SUM(B87:D87)</f>
        <v>600000000</v>
      </c>
      <c r="G87" s="129"/>
      <c r="H87" s="156"/>
      <c r="I87" s="156"/>
      <c r="J87" s="156"/>
    </row>
    <row r="88" spans="1:10" x14ac:dyDescent="0.25">
      <c r="A88" s="132" t="s">
        <v>34</v>
      </c>
      <c r="B88" s="140">
        <f>+B83+B84</f>
        <v>17411862008.519997</v>
      </c>
      <c r="C88" s="140">
        <f t="shared" ref="C88:D88" si="9">+C83+C84</f>
        <v>17692571092.519993</v>
      </c>
      <c r="D88" s="140">
        <f t="shared" si="9"/>
        <v>18537859107.519997</v>
      </c>
      <c r="E88" s="140">
        <f>E84+E83</f>
        <v>35211862008.519997</v>
      </c>
    </row>
    <row r="89" spans="1:10" x14ac:dyDescent="0.25">
      <c r="A89" s="132" t="s">
        <v>35</v>
      </c>
      <c r="B89" s="119">
        <f>B73</f>
        <v>8619290916.0000038</v>
      </c>
      <c r="C89" s="119">
        <f t="shared" ref="C89:D89" si="10">C73</f>
        <v>8054711984.9999962</v>
      </c>
      <c r="D89" s="119">
        <f t="shared" si="10"/>
        <v>8722845010.9999962</v>
      </c>
      <c r="E89" s="119">
        <f>SUM(B89:D89)</f>
        <v>25396847911.999996</v>
      </c>
    </row>
    <row r="90" spans="1:10" x14ac:dyDescent="0.25">
      <c r="A90" s="132" t="s">
        <v>36</v>
      </c>
      <c r="B90" s="132">
        <f>+B88-B89</f>
        <v>8792571092.5199928</v>
      </c>
      <c r="C90" s="132">
        <f t="shared" ref="C90:D90" si="11">+C88-C89</f>
        <v>9637859107.5199966</v>
      </c>
      <c r="D90" s="132">
        <f t="shared" si="11"/>
        <v>9815014096.5200005</v>
      </c>
      <c r="E90" s="132">
        <f>E88-E89</f>
        <v>9815014096.5200005</v>
      </c>
      <c r="F90" s="145"/>
      <c r="H90" s="145"/>
    </row>
    <row r="91" spans="1:10" ht="15.75" thickBot="1" x14ac:dyDescent="0.3">
      <c r="A91" s="121"/>
      <c r="B91" s="122"/>
      <c r="C91" s="121"/>
      <c r="D91" s="121"/>
      <c r="E91" s="121"/>
    </row>
    <row r="92" spans="1:10" ht="15.75" thickTop="1" x14ac:dyDescent="0.25">
      <c r="A92" s="119" t="s">
        <v>37</v>
      </c>
    </row>
    <row r="95" spans="1:10" x14ac:dyDescent="0.25">
      <c r="A95" s="119" t="s">
        <v>143</v>
      </c>
      <c r="F95" s="145"/>
      <c r="G95" s="145"/>
    </row>
    <row r="98" spans="1:1" x14ac:dyDescent="0.25">
      <c r="A98" s="151"/>
    </row>
    <row r="99" spans="1:1" x14ac:dyDescent="0.25">
      <c r="A99" s="151"/>
    </row>
    <row r="100" spans="1:1" x14ac:dyDescent="0.25">
      <c r="A100" s="151"/>
    </row>
  </sheetData>
  <mergeCells count="14">
    <mergeCell ref="A62:E62"/>
    <mergeCell ref="A79:E79"/>
    <mergeCell ref="A32:F32"/>
    <mergeCell ref="A33:B33"/>
    <mergeCell ref="A61:E61"/>
    <mergeCell ref="A77:E77"/>
    <mergeCell ref="A78:E78"/>
    <mergeCell ref="A1:F1"/>
    <mergeCell ref="A8:F8"/>
    <mergeCell ref="A9:F9"/>
    <mergeCell ref="A37:E37"/>
    <mergeCell ref="A60:E60"/>
    <mergeCell ref="A36:E36"/>
    <mergeCell ref="A38:E38"/>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opLeftCell="A43" zoomScale="90" zoomScaleNormal="90" workbookViewId="0">
      <selection activeCell="H23" sqref="H23:H26"/>
    </sheetView>
  </sheetViews>
  <sheetFormatPr baseColWidth="10" defaultColWidth="11.42578125" defaultRowHeight="15" x14ac:dyDescent="0.25"/>
  <cols>
    <col min="1" max="1" width="56.140625" style="132" customWidth="1"/>
    <col min="2" max="2" width="21.7109375" style="132" customWidth="1"/>
    <col min="3" max="3" width="22.42578125" style="132" customWidth="1"/>
    <col min="4" max="4" width="23.85546875" style="132" customWidth="1"/>
    <col min="5" max="5" width="22.85546875" style="132" customWidth="1"/>
    <col min="6" max="6" width="17.7109375" style="132" customWidth="1"/>
    <col min="7" max="7" width="15.28515625" style="132" bestFit="1" customWidth="1"/>
    <col min="8" max="8" width="17.7109375" style="132" customWidth="1"/>
    <col min="9" max="9" width="15.28515625" style="132" bestFit="1" customWidth="1"/>
    <col min="10" max="16384" width="11.42578125" style="132"/>
  </cols>
  <sheetData>
    <row r="1" spans="1:6" x14ac:dyDescent="0.25">
      <c r="A1" s="209" t="s">
        <v>2</v>
      </c>
      <c r="B1" s="209"/>
      <c r="C1" s="209"/>
      <c r="D1" s="209"/>
      <c r="E1" s="209"/>
      <c r="F1" s="209"/>
    </row>
    <row r="2" spans="1:6" x14ac:dyDescent="0.25">
      <c r="A2" s="104" t="s">
        <v>38</v>
      </c>
      <c r="B2" s="105" t="s">
        <v>39</v>
      </c>
      <c r="C2" s="106"/>
      <c r="D2" s="107"/>
      <c r="E2" s="106"/>
      <c r="F2" s="106"/>
    </row>
    <row r="3" spans="1:6" x14ac:dyDescent="0.25">
      <c r="A3" s="104" t="s">
        <v>40</v>
      </c>
      <c r="B3" s="108" t="s">
        <v>41</v>
      </c>
      <c r="C3" s="106"/>
      <c r="D3" s="109"/>
      <c r="E3" s="106"/>
      <c r="F3" s="106"/>
    </row>
    <row r="4" spans="1:6" x14ac:dyDescent="0.25">
      <c r="A4" s="104" t="s">
        <v>42</v>
      </c>
      <c r="B4" s="106" t="s">
        <v>43</v>
      </c>
      <c r="C4" s="109"/>
      <c r="D4" s="109"/>
      <c r="E4" s="106"/>
      <c r="F4" s="106"/>
    </row>
    <row r="5" spans="1:6" x14ac:dyDescent="0.25">
      <c r="A5" s="104" t="s">
        <v>88</v>
      </c>
      <c r="B5" s="110" t="s">
        <v>121</v>
      </c>
      <c r="C5" s="106"/>
      <c r="D5" s="106"/>
      <c r="E5" s="106"/>
      <c r="F5" s="106"/>
    </row>
    <row r="6" spans="1:6" x14ac:dyDescent="0.25">
      <c r="A6" s="104"/>
      <c r="B6" s="110"/>
      <c r="C6" s="106"/>
      <c r="D6" s="106"/>
      <c r="E6" s="106"/>
      <c r="F6" s="106"/>
    </row>
    <row r="8" spans="1:6" x14ac:dyDescent="0.25">
      <c r="A8" s="209" t="s">
        <v>44</v>
      </c>
      <c r="B8" s="209"/>
      <c r="C8" s="209"/>
      <c r="D8" s="209"/>
      <c r="E8" s="209"/>
      <c r="F8" s="209"/>
    </row>
    <row r="9" spans="1:6" x14ac:dyDescent="0.25">
      <c r="A9" s="209" t="s">
        <v>45</v>
      </c>
      <c r="B9" s="209"/>
      <c r="C9" s="209"/>
      <c r="D9" s="209"/>
      <c r="E9" s="209"/>
      <c r="F9" s="209"/>
    </row>
    <row r="10" spans="1:6" x14ac:dyDescent="0.25">
      <c r="A10" s="152"/>
    </row>
    <row r="11" spans="1:6" ht="15.75" thickBot="1" x14ac:dyDescent="0.3">
      <c r="A11" s="133" t="s">
        <v>8</v>
      </c>
      <c r="B11" s="133" t="s">
        <v>47</v>
      </c>
      <c r="C11" s="133" t="s">
        <v>61</v>
      </c>
      <c r="D11" s="133" t="s">
        <v>62</v>
      </c>
      <c r="E11" s="133" t="s">
        <v>63</v>
      </c>
      <c r="F11" s="133" t="s">
        <v>64</v>
      </c>
    </row>
    <row r="12" spans="1:6" x14ac:dyDescent="0.25">
      <c r="A12" s="105"/>
      <c r="B12" s="119"/>
      <c r="C12" s="119"/>
      <c r="D12" s="119"/>
      <c r="E12" s="119"/>
      <c r="F12" s="119"/>
    </row>
    <row r="13" spans="1:6" x14ac:dyDescent="0.25">
      <c r="A13" s="119" t="s">
        <v>81</v>
      </c>
      <c r="B13" s="115" t="s">
        <v>129</v>
      </c>
    </row>
    <row r="14" spans="1:6" x14ac:dyDescent="0.25">
      <c r="A14" s="147" t="s">
        <v>3</v>
      </c>
      <c r="B14" s="115" t="s">
        <v>135</v>
      </c>
      <c r="C14" s="160">
        <v>44193</v>
      </c>
      <c r="D14" s="160">
        <v>50339</v>
      </c>
      <c r="E14" s="161">
        <v>53020</v>
      </c>
      <c r="F14" s="161">
        <v>55982</v>
      </c>
    </row>
    <row r="15" spans="1:6" x14ac:dyDescent="0.25">
      <c r="A15" s="113" t="s">
        <v>53</v>
      </c>
      <c r="B15" s="115" t="s">
        <v>54</v>
      </c>
      <c r="C15" s="191">
        <v>0</v>
      </c>
      <c r="D15" s="191">
        <v>0</v>
      </c>
      <c r="E15" s="191">
        <v>0</v>
      </c>
      <c r="F15" s="192">
        <v>0</v>
      </c>
    </row>
    <row r="16" spans="1:6" x14ac:dyDescent="0.25">
      <c r="A16" s="113" t="s">
        <v>136</v>
      </c>
      <c r="B16" s="115" t="s">
        <v>52</v>
      </c>
      <c r="C16" s="191">
        <v>0</v>
      </c>
      <c r="D16" s="191">
        <v>0</v>
      </c>
      <c r="E16" s="191">
        <v>0</v>
      </c>
      <c r="F16" s="192">
        <v>0</v>
      </c>
    </row>
    <row r="17" spans="1:8" x14ac:dyDescent="0.25">
      <c r="A17" s="113" t="s">
        <v>16</v>
      </c>
      <c r="B17" s="115" t="s">
        <v>52</v>
      </c>
      <c r="C17" s="162">
        <v>12942</v>
      </c>
      <c r="D17" s="162">
        <v>8119</v>
      </c>
      <c r="E17" s="162">
        <v>7844</v>
      </c>
      <c r="F17" s="161">
        <v>13399</v>
      </c>
    </row>
    <row r="18" spans="1:8" x14ac:dyDescent="0.25">
      <c r="A18" s="113" t="s">
        <v>131</v>
      </c>
      <c r="B18" s="115" t="s">
        <v>52</v>
      </c>
      <c r="C18" s="162">
        <v>0</v>
      </c>
      <c r="D18" s="162">
        <v>890</v>
      </c>
      <c r="E18" s="162">
        <v>2237</v>
      </c>
      <c r="F18" s="161">
        <v>2243</v>
      </c>
    </row>
    <row r="19" spans="1:8" x14ac:dyDescent="0.25">
      <c r="A19" s="148" t="s">
        <v>92</v>
      </c>
      <c r="B19" s="115" t="s">
        <v>124</v>
      </c>
      <c r="C19" s="162">
        <v>13886</v>
      </c>
      <c r="D19" s="162">
        <v>13662</v>
      </c>
      <c r="E19" s="162">
        <v>14659</v>
      </c>
      <c r="F19" s="161">
        <v>15401</v>
      </c>
    </row>
    <row r="20" spans="1:8" x14ac:dyDescent="0.25">
      <c r="A20" s="148"/>
      <c r="B20" s="115" t="s">
        <v>52</v>
      </c>
      <c r="C20" s="162">
        <v>10195</v>
      </c>
      <c r="D20" s="162">
        <v>10038</v>
      </c>
      <c r="E20" s="162">
        <v>10470</v>
      </c>
      <c r="F20" s="161">
        <v>11330</v>
      </c>
    </row>
    <row r="21" spans="1:8" x14ac:dyDescent="0.25">
      <c r="A21" s="147" t="s">
        <v>13</v>
      </c>
      <c r="B21" s="115" t="s">
        <v>52</v>
      </c>
      <c r="C21" s="160">
        <v>85</v>
      </c>
      <c r="D21" s="160">
        <v>42</v>
      </c>
      <c r="E21" s="160">
        <v>66</v>
      </c>
      <c r="F21" s="161">
        <v>133</v>
      </c>
    </row>
    <row r="22" spans="1:8" x14ac:dyDescent="0.25">
      <c r="A22" s="147" t="s">
        <v>14</v>
      </c>
      <c r="B22" s="115" t="s">
        <v>52</v>
      </c>
      <c r="C22" s="160">
        <v>159</v>
      </c>
      <c r="D22" s="160">
        <v>79</v>
      </c>
      <c r="E22" s="160">
        <v>161</v>
      </c>
      <c r="F22" s="161">
        <v>382</v>
      </c>
    </row>
    <row r="23" spans="1:8" x14ac:dyDescent="0.25">
      <c r="A23" s="147" t="s">
        <v>126</v>
      </c>
      <c r="B23" s="175" t="s">
        <v>52</v>
      </c>
      <c r="C23" s="160">
        <v>34</v>
      </c>
      <c r="D23" s="160">
        <v>98</v>
      </c>
      <c r="E23" s="160">
        <v>93</v>
      </c>
      <c r="F23" s="161">
        <v>118</v>
      </c>
      <c r="H23" s="202" t="s">
        <v>142</v>
      </c>
    </row>
    <row r="24" spans="1:8" x14ac:dyDescent="0.25">
      <c r="A24" s="147" t="s">
        <v>15</v>
      </c>
      <c r="B24" s="134" t="s">
        <v>52</v>
      </c>
      <c r="C24" s="162">
        <v>83</v>
      </c>
      <c r="D24" s="162">
        <v>58</v>
      </c>
      <c r="E24" s="162">
        <v>107</v>
      </c>
      <c r="F24" s="161">
        <v>173</v>
      </c>
      <c r="H24" s="202">
        <f>F15+F20+F21+F22+F23+F24+F28+(F29/1.38)</f>
        <v>14718</v>
      </c>
    </row>
    <row r="25" spans="1:8" x14ac:dyDescent="0.25">
      <c r="A25" s="147" t="s">
        <v>4</v>
      </c>
      <c r="B25" s="115" t="s">
        <v>55</v>
      </c>
      <c r="C25" s="162">
        <v>143879</v>
      </c>
      <c r="D25" s="162">
        <v>145001</v>
      </c>
      <c r="E25" s="162">
        <v>147557</v>
      </c>
      <c r="F25" s="161">
        <v>152541</v>
      </c>
      <c r="H25" s="202">
        <f>F14-F15-F16-F17-F18-F20</f>
        <v>29010</v>
      </c>
    </row>
    <row r="26" spans="1:8" x14ac:dyDescent="0.25">
      <c r="A26" s="149"/>
      <c r="B26" s="115" t="s">
        <v>52</v>
      </c>
      <c r="C26" s="162">
        <v>114986</v>
      </c>
      <c r="D26" s="162">
        <v>115838</v>
      </c>
      <c r="E26" s="162">
        <v>117830</v>
      </c>
      <c r="F26" s="161">
        <v>121406</v>
      </c>
      <c r="H26" s="202">
        <f>H24+H25</f>
        <v>43728</v>
      </c>
    </row>
    <row r="27" spans="1:8" x14ac:dyDescent="0.25">
      <c r="A27" s="147" t="s">
        <v>128</v>
      </c>
      <c r="B27" s="115" t="s">
        <v>125</v>
      </c>
      <c r="C27" s="162">
        <v>2141</v>
      </c>
      <c r="D27" s="162">
        <v>2189</v>
      </c>
      <c r="E27" s="162">
        <v>1526</v>
      </c>
      <c r="F27" s="161">
        <v>2609</v>
      </c>
    </row>
    <row r="28" spans="1:8" x14ac:dyDescent="0.25">
      <c r="A28" s="147"/>
      <c r="B28" s="115" t="s">
        <v>52</v>
      </c>
      <c r="C28" s="162">
        <v>2136</v>
      </c>
      <c r="D28" s="162">
        <v>2185</v>
      </c>
      <c r="E28" s="162">
        <v>1521</v>
      </c>
      <c r="F28" s="161">
        <v>2582</v>
      </c>
    </row>
    <row r="29" spans="1:8" ht="15" customHeight="1" x14ac:dyDescent="0.25">
      <c r="A29" s="147" t="s">
        <v>82</v>
      </c>
      <c r="B29" s="115" t="s">
        <v>125</v>
      </c>
      <c r="C29" s="191">
        <v>0</v>
      </c>
      <c r="D29" s="191">
        <v>0</v>
      </c>
      <c r="E29" s="191">
        <v>0</v>
      </c>
      <c r="F29" s="192">
        <v>0</v>
      </c>
      <c r="G29" s="155"/>
      <c r="H29" s="119"/>
    </row>
    <row r="30" spans="1:8" ht="15" customHeight="1" x14ac:dyDescent="0.25">
      <c r="A30" s="147"/>
      <c r="B30" s="115" t="s">
        <v>52</v>
      </c>
      <c r="C30" s="191">
        <v>0</v>
      </c>
      <c r="D30" s="191">
        <v>0</v>
      </c>
      <c r="E30" s="191">
        <v>0</v>
      </c>
      <c r="F30" s="192">
        <v>0</v>
      </c>
      <c r="G30" s="155"/>
      <c r="H30" s="119"/>
    </row>
    <row r="31" spans="1:8" ht="15" customHeight="1" thickBot="1" x14ac:dyDescent="0.3">
      <c r="A31" s="121" t="s">
        <v>83</v>
      </c>
      <c r="B31" s="122" t="s">
        <v>129</v>
      </c>
      <c r="C31" s="163">
        <v>156042</v>
      </c>
      <c r="D31" s="163">
        <v>161056</v>
      </c>
      <c r="E31" s="163">
        <v>165071</v>
      </c>
      <c r="F31" s="163">
        <v>171178</v>
      </c>
      <c r="G31" s="155"/>
      <c r="H31" s="135"/>
    </row>
    <row r="32" spans="1:8" ht="39" customHeight="1" thickTop="1" x14ac:dyDescent="0.25">
      <c r="A32" s="210" t="s">
        <v>137</v>
      </c>
      <c r="B32" s="210"/>
      <c r="C32" s="210"/>
      <c r="D32" s="210"/>
      <c r="E32" s="210"/>
      <c r="F32" s="210"/>
    </row>
    <row r="33" spans="1:6" ht="15" customHeight="1" x14ac:dyDescent="0.25">
      <c r="A33" s="218" t="s">
        <v>132</v>
      </c>
      <c r="B33" s="218"/>
      <c r="C33" s="135"/>
      <c r="D33" s="135"/>
      <c r="E33" s="135"/>
      <c r="F33" s="135"/>
    </row>
    <row r="34" spans="1:6" x14ac:dyDescent="0.25">
      <c r="A34" s="153"/>
      <c r="B34" s="153"/>
      <c r="C34" s="135"/>
      <c r="D34" s="135"/>
      <c r="E34" s="135"/>
      <c r="F34" s="135"/>
    </row>
    <row r="35" spans="1:6" x14ac:dyDescent="0.25">
      <c r="A35" s="153"/>
      <c r="B35" s="153"/>
      <c r="C35" s="135"/>
      <c r="D35" s="135"/>
      <c r="E35" s="135"/>
      <c r="F35" s="135"/>
    </row>
    <row r="36" spans="1:6" x14ac:dyDescent="0.25">
      <c r="A36" s="209" t="s">
        <v>99</v>
      </c>
      <c r="B36" s="209"/>
      <c r="C36" s="209"/>
      <c r="D36" s="209"/>
      <c r="E36" s="209"/>
    </row>
    <row r="37" spans="1:6" x14ac:dyDescent="0.25">
      <c r="A37" s="217" t="s">
        <v>18</v>
      </c>
      <c r="B37" s="217"/>
      <c r="C37" s="217"/>
      <c r="D37" s="217"/>
      <c r="E37" s="217"/>
    </row>
    <row r="38" spans="1:6" x14ac:dyDescent="0.25">
      <c r="A38" s="209" t="s">
        <v>102</v>
      </c>
      <c r="B38" s="209"/>
      <c r="C38" s="209"/>
      <c r="D38" s="209"/>
      <c r="E38" s="209"/>
    </row>
    <row r="39" spans="1:6" x14ac:dyDescent="0.25">
      <c r="A39" s="104"/>
      <c r="B39" s="152"/>
      <c r="C39" s="152"/>
      <c r="D39" s="152"/>
      <c r="E39" s="123"/>
    </row>
    <row r="40" spans="1:6" s="106" customFormat="1" ht="15.75" thickBot="1" x14ac:dyDescent="0.3">
      <c r="A40" s="133" t="s">
        <v>8</v>
      </c>
      <c r="B40" s="133" t="s">
        <v>61</v>
      </c>
      <c r="C40" s="133" t="s">
        <v>62</v>
      </c>
      <c r="D40" s="133" t="s">
        <v>63</v>
      </c>
      <c r="E40" s="133" t="s">
        <v>64</v>
      </c>
    </row>
    <row r="41" spans="1:6" x14ac:dyDescent="0.25">
      <c r="A41" s="105"/>
      <c r="B41" s="119"/>
      <c r="C41" s="119"/>
      <c r="D41" s="119"/>
      <c r="E41" s="119"/>
    </row>
    <row r="42" spans="1:6" x14ac:dyDescent="0.25">
      <c r="A42" s="119" t="s">
        <v>12</v>
      </c>
      <c r="B42" s="144">
        <f>SUM(B43:B51)</f>
        <v>3957714078.9999986</v>
      </c>
      <c r="C42" s="144">
        <f>SUM(C43:C51)</f>
        <v>4584648892.0000076</v>
      </c>
      <c r="D42" s="144">
        <f>SUM(D43:D51)</f>
        <v>5585398326.9999933</v>
      </c>
      <c r="E42" s="144">
        <f>SUM(B42:D42)</f>
        <v>14127761298</v>
      </c>
    </row>
    <row r="43" spans="1:6" x14ac:dyDescent="0.25">
      <c r="A43" s="125" t="s">
        <v>3</v>
      </c>
      <c r="B43" s="171">
        <v>3021936003</v>
      </c>
      <c r="C43" s="172">
        <v>3695931617.0000076</v>
      </c>
      <c r="D43" s="172">
        <v>4080627889.9999924</v>
      </c>
      <c r="E43" s="144">
        <f t="shared" ref="E43:E54" si="0">SUM(B43:D43)</f>
        <v>10798495510</v>
      </c>
    </row>
    <row r="44" spans="1:6" x14ac:dyDescent="0.25">
      <c r="A44" s="125" t="s">
        <v>13</v>
      </c>
      <c r="B44" s="171">
        <v>31742589.99999997</v>
      </c>
      <c r="C44" s="172">
        <v>9515729.0000000298</v>
      </c>
      <c r="D44" s="172">
        <v>22329983.99999994</v>
      </c>
      <c r="E44" s="144">
        <f t="shared" si="0"/>
        <v>63588302.99999994</v>
      </c>
    </row>
    <row r="45" spans="1:6" x14ac:dyDescent="0.25">
      <c r="A45" s="137" t="s">
        <v>14</v>
      </c>
      <c r="B45" s="171">
        <v>181489856.00000003</v>
      </c>
      <c r="C45" s="172">
        <v>100303725.99999976</v>
      </c>
      <c r="D45" s="172">
        <v>250036484.00000024</v>
      </c>
      <c r="E45" s="144">
        <f t="shared" si="0"/>
        <v>531830066</v>
      </c>
    </row>
    <row r="46" spans="1:6" x14ac:dyDescent="0.25">
      <c r="A46" s="125" t="s">
        <v>19</v>
      </c>
      <c r="B46" s="171">
        <v>369342392.99999857</v>
      </c>
      <c r="C46" s="172">
        <v>288023166</v>
      </c>
      <c r="D46" s="172">
        <v>363598000.00000095</v>
      </c>
      <c r="E46" s="144">
        <f t="shared" si="0"/>
        <v>1020963558.9999995</v>
      </c>
    </row>
    <row r="47" spans="1:6" x14ac:dyDescent="0.25">
      <c r="A47" s="125" t="s">
        <v>139</v>
      </c>
      <c r="B47" s="205">
        <v>0</v>
      </c>
      <c r="C47" s="204">
        <v>0</v>
      </c>
      <c r="D47" s="204">
        <v>0</v>
      </c>
      <c r="E47" s="127">
        <f t="shared" si="0"/>
        <v>0</v>
      </c>
      <c r="F47" s="155"/>
    </row>
    <row r="48" spans="1:6" x14ac:dyDescent="0.25">
      <c r="A48" s="125" t="s">
        <v>15</v>
      </c>
      <c r="B48" s="205">
        <v>66491854.000000007</v>
      </c>
      <c r="C48" s="204">
        <v>60431459.000000119</v>
      </c>
      <c r="D48" s="204">
        <v>109410123.00000012</v>
      </c>
      <c r="E48" s="127">
        <f t="shared" si="0"/>
        <v>236333436.00000024</v>
      </c>
      <c r="F48" s="155"/>
    </row>
    <row r="49" spans="1:7" x14ac:dyDescent="0.25">
      <c r="A49" s="126" t="s">
        <v>92</v>
      </c>
      <c r="B49" s="205">
        <v>286711383.00000012</v>
      </c>
      <c r="C49" s="204">
        <v>335143195.00000012</v>
      </c>
      <c r="D49" s="204">
        <v>397040845.99999976</v>
      </c>
      <c r="E49" s="127">
        <f t="shared" si="0"/>
        <v>1018895424</v>
      </c>
      <c r="F49" s="155"/>
    </row>
    <row r="50" spans="1:7" x14ac:dyDescent="0.25">
      <c r="A50" s="125" t="s">
        <v>140</v>
      </c>
      <c r="B50" s="203">
        <v>0</v>
      </c>
      <c r="C50" s="204">
        <v>95300000</v>
      </c>
      <c r="D50" s="204">
        <v>354505000</v>
      </c>
      <c r="E50" s="190">
        <f t="shared" si="0"/>
        <v>449805000</v>
      </c>
    </row>
    <row r="51" spans="1:7" x14ac:dyDescent="0.25">
      <c r="A51" s="126" t="s">
        <v>133</v>
      </c>
      <c r="B51" s="206">
        <v>0</v>
      </c>
      <c r="C51" s="207">
        <v>0</v>
      </c>
      <c r="D51" s="204">
        <v>7850000</v>
      </c>
      <c r="E51" s="127">
        <f t="shared" si="0"/>
        <v>7850000</v>
      </c>
      <c r="F51" s="155"/>
    </row>
    <row r="52" spans="1:7" x14ac:dyDescent="0.25">
      <c r="A52" s="118" t="s">
        <v>4</v>
      </c>
      <c r="B52" s="171">
        <v>4219243500</v>
      </c>
      <c r="C52" s="172">
        <v>4188566000</v>
      </c>
      <c r="D52" s="144">
        <v>4217852000</v>
      </c>
      <c r="E52" s="144">
        <f t="shared" si="0"/>
        <v>12625661500</v>
      </c>
    </row>
    <row r="53" spans="1:7" x14ac:dyDescent="0.25">
      <c r="A53" s="118" t="s">
        <v>16</v>
      </c>
      <c r="B53" s="171">
        <v>706813500</v>
      </c>
      <c r="C53" s="172">
        <v>442164500</v>
      </c>
      <c r="D53" s="172">
        <v>435340000</v>
      </c>
      <c r="E53" s="144">
        <f t="shared" si="0"/>
        <v>1584318000</v>
      </c>
    </row>
    <row r="54" spans="1:7" ht="15" customHeight="1" x14ac:dyDescent="0.25">
      <c r="A54" s="119" t="s">
        <v>70</v>
      </c>
      <c r="B54" s="188">
        <v>0</v>
      </c>
      <c r="C54" s="188">
        <v>0</v>
      </c>
      <c r="D54" s="188">
        <v>0</v>
      </c>
      <c r="E54" s="189">
        <f t="shared" si="0"/>
        <v>0</v>
      </c>
      <c r="F54" s="120"/>
    </row>
    <row r="55" spans="1:7" ht="15" customHeight="1" x14ac:dyDescent="0.25">
      <c r="A55" s="119"/>
      <c r="B55" s="188"/>
      <c r="C55" s="188"/>
      <c r="D55" s="188"/>
      <c r="E55" s="189"/>
      <c r="F55" s="120"/>
    </row>
    <row r="56" spans="1:7" s="106" customFormat="1" ht="15" customHeight="1" thickBot="1" x14ac:dyDescent="0.3">
      <c r="A56" s="121" t="s">
        <v>17</v>
      </c>
      <c r="B56" s="122">
        <f>B42+B52+B53+B54</f>
        <v>8883771078.9999981</v>
      </c>
      <c r="C56" s="122">
        <f>C42+C52+C53+C54</f>
        <v>9215379392.0000076</v>
      </c>
      <c r="D56" s="122">
        <f>D42+D52+D53+D54</f>
        <v>10238590326.999992</v>
      </c>
      <c r="E56" s="122">
        <f>E42+E52+E53+E54</f>
        <v>28337740798</v>
      </c>
      <c r="F56" s="157"/>
      <c r="G56" s="132"/>
    </row>
    <row r="57" spans="1:7" ht="15" customHeight="1" thickTop="1" x14ac:dyDescent="0.25">
      <c r="A57" s="141" t="s">
        <v>20</v>
      </c>
      <c r="B57" s="144"/>
      <c r="C57" s="144"/>
      <c r="D57" s="144"/>
      <c r="E57" s="144"/>
      <c r="F57" s="135"/>
      <c r="G57" s="135"/>
    </row>
    <row r="58" spans="1:7" ht="15" customHeight="1" x14ac:dyDescent="0.25">
      <c r="A58" s="141"/>
      <c r="B58" s="144"/>
      <c r="C58" s="144"/>
      <c r="D58" s="144"/>
      <c r="E58" s="144"/>
      <c r="F58" s="135"/>
      <c r="G58" s="135"/>
    </row>
    <row r="60" spans="1:7" x14ac:dyDescent="0.25">
      <c r="A60" s="209" t="s">
        <v>21</v>
      </c>
      <c r="B60" s="209"/>
      <c r="C60" s="209"/>
      <c r="D60" s="209"/>
      <c r="E60" s="209"/>
      <c r="F60" s="155"/>
    </row>
    <row r="61" spans="1:7" x14ac:dyDescent="0.25">
      <c r="A61" s="209" t="s">
        <v>22</v>
      </c>
      <c r="B61" s="209"/>
      <c r="C61" s="209"/>
      <c r="D61" s="209"/>
      <c r="E61" s="209"/>
    </row>
    <row r="62" spans="1:7" x14ac:dyDescent="0.25">
      <c r="A62" s="209" t="s">
        <v>102</v>
      </c>
      <c r="B62" s="209"/>
      <c r="C62" s="209"/>
      <c r="D62" s="209"/>
      <c r="E62" s="209"/>
    </row>
    <row r="64" spans="1:7" s="106" customFormat="1" ht="15.75" thickBot="1" x14ac:dyDescent="0.3">
      <c r="A64" s="133" t="s">
        <v>23</v>
      </c>
      <c r="B64" s="133" t="s">
        <v>61</v>
      </c>
      <c r="C64" s="133" t="s">
        <v>62</v>
      </c>
      <c r="D64" s="133" t="s">
        <v>63</v>
      </c>
      <c r="E64" s="133" t="s">
        <v>64</v>
      </c>
    </row>
    <row r="66" spans="1:6" s="110" customFormat="1" x14ac:dyDescent="0.25">
      <c r="A66" s="140" t="s">
        <v>115</v>
      </c>
      <c r="B66" s="166">
        <f>B67</f>
        <v>8817279224.9999981</v>
      </c>
      <c r="C66" s="166">
        <f t="shared" ref="C66:D66" si="1">C67</f>
        <v>9154947933.0000076</v>
      </c>
      <c r="D66" s="166">
        <f t="shared" si="1"/>
        <v>10121330203.999992</v>
      </c>
      <c r="E66" s="166">
        <f>SUM(B66:D66)</f>
        <v>28093557362</v>
      </c>
      <c r="F66" s="106"/>
    </row>
    <row r="67" spans="1:6" s="164" customFormat="1" x14ac:dyDescent="0.25">
      <c r="A67" s="167" t="s">
        <v>116</v>
      </c>
      <c r="B67" s="170">
        <v>8817279224.9999981</v>
      </c>
      <c r="C67" s="170">
        <v>9154947933.0000076</v>
      </c>
      <c r="D67" s="170">
        <v>10121330203.999992</v>
      </c>
      <c r="E67" s="166">
        <f t="shared" ref="E67:E72" si="2">SUM(B67:D67)</f>
        <v>28093557362</v>
      </c>
      <c r="F67" s="106"/>
    </row>
    <row r="68" spans="1:6" s="106" customFormat="1" x14ac:dyDescent="0.25">
      <c r="A68" s="140" t="s">
        <v>25</v>
      </c>
      <c r="B68" s="170">
        <f>B69</f>
        <v>66491854.000000007</v>
      </c>
      <c r="C68" s="170">
        <f t="shared" ref="C68:D68" si="3">C69</f>
        <v>60431459.000000119</v>
      </c>
      <c r="D68" s="170">
        <f t="shared" si="3"/>
        <v>117260123.00000012</v>
      </c>
      <c r="E68" s="166">
        <f t="shared" si="2"/>
        <v>244183436.00000024</v>
      </c>
      <c r="F68" s="110"/>
    </row>
    <row r="69" spans="1:6" x14ac:dyDescent="0.25">
      <c r="A69" s="129" t="s">
        <v>116</v>
      </c>
      <c r="B69" s="132">
        <v>66491854.000000007</v>
      </c>
      <c r="C69" s="132">
        <v>60431459.000000119</v>
      </c>
      <c r="D69" s="132">
        <v>117260123.00000012</v>
      </c>
      <c r="E69" s="166">
        <f t="shared" si="2"/>
        <v>244183436.00000024</v>
      </c>
    </row>
    <row r="70" spans="1:6" x14ac:dyDescent="0.25">
      <c r="A70" s="166" t="s">
        <v>114</v>
      </c>
      <c r="B70" s="132">
        <f>SUM(B71:B72)</f>
        <v>0</v>
      </c>
      <c r="C70" s="132">
        <f t="shared" ref="C70:D70" si="4">SUM(C71:C72)</f>
        <v>0</v>
      </c>
      <c r="D70" s="132">
        <f t="shared" si="4"/>
        <v>0</v>
      </c>
      <c r="E70" s="166">
        <f t="shared" si="2"/>
        <v>0</v>
      </c>
    </row>
    <row r="71" spans="1:6" x14ac:dyDescent="0.25">
      <c r="A71" s="129" t="s">
        <v>70</v>
      </c>
      <c r="B71" s="132">
        <v>0</v>
      </c>
      <c r="C71" s="132">
        <v>0</v>
      </c>
      <c r="E71" s="166">
        <f t="shared" si="2"/>
        <v>0</v>
      </c>
    </row>
    <row r="72" spans="1:6" x14ac:dyDescent="0.25">
      <c r="A72" s="169" t="s">
        <v>69</v>
      </c>
      <c r="B72" s="132">
        <v>0</v>
      </c>
      <c r="C72" s="132">
        <v>0</v>
      </c>
      <c r="D72" s="132">
        <v>0</v>
      </c>
      <c r="E72" s="166">
        <f t="shared" si="2"/>
        <v>0</v>
      </c>
      <c r="F72" s="155"/>
    </row>
    <row r="73" spans="1:6" ht="15.75" thickBot="1" x14ac:dyDescent="0.3">
      <c r="A73" s="121" t="s">
        <v>28</v>
      </c>
      <c r="B73" s="122">
        <f>B66+B68+B70</f>
        <v>8883771078.9999981</v>
      </c>
      <c r="C73" s="122">
        <f t="shared" ref="C73" si="5">C66+C68+C70</f>
        <v>9215379392.0000076</v>
      </c>
      <c r="D73" s="122">
        <f>D66+D68+D70</f>
        <v>10238590326.999992</v>
      </c>
      <c r="E73" s="122">
        <f>E66+E68+E70</f>
        <v>28337740798</v>
      </c>
    </row>
    <row r="74" spans="1:6" ht="15.75" thickTop="1" x14ac:dyDescent="0.25">
      <c r="A74" s="119" t="s">
        <v>20</v>
      </c>
    </row>
    <row r="77" spans="1:6" x14ac:dyDescent="0.25">
      <c r="A77" s="209" t="s">
        <v>29</v>
      </c>
      <c r="B77" s="209"/>
      <c r="C77" s="209"/>
      <c r="D77" s="209"/>
      <c r="E77" s="209"/>
      <c r="F77" s="155"/>
    </row>
    <row r="78" spans="1:6" x14ac:dyDescent="0.25">
      <c r="A78" s="209" t="s">
        <v>30</v>
      </c>
      <c r="B78" s="209"/>
      <c r="C78" s="209"/>
      <c r="D78" s="209"/>
      <c r="E78" s="209"/>
    </row>
    <row r="79" spans="1:6" x14ac:dyDescent="0.25">
      <c r="A79" s="209" t="s">
        <v>102</v>
      </c>
      <c r="B79" s="209"/>
      <c r="C79" s="209"/>
      <c r="D79" s="209"/>
      <c r="E79" s="209"/>
    </row>
    <row r="81" spans="1:9" ht="15.75" thickBot="1" x14ac:dyDescent="0.3">
      <c r="A81" s="133" t="s">
        <v>23</v>
      </c>
      <c r="B81" s="133" t="s">
        <v>61</v>
      </c>
      <c r="C81" s="133" t="s">
        <v>62</v>
      </c>
      <c r="D81" s="133" t="s">
        <v>63</v>
      </c>
      <c r="E81" s="133" t="s">
        <v>64</v>
      </c>
    </row>
    <row r="83" spans="1:9" x14ac:dyDescent="0.25">
      <c r="A83" s="132" t="s">
        <v>106</v>
      </c>
      <c r="B83" s="140">
        <f>'3 T'!E90</f>
        <v>9815014096.5200005</v>
      </c>
      <c r="C83" s="140">
        <f>B90</f>
        <v>11420755017.520002</v>
      </c>
      <c r="D83" s="140">
        <f>C90</f>
        <v>9805375625.5199966</v>
      </c>
      <c r="E83" s="140">
        <f>B83</f>
        <v>9815014096.5200005</v>
      </c>
    </row>
    <row r="84" spans="1:9" x14ac:dyDescent="0.25">
      <c r="A84" s="132" t="s">
        <v>33</v>
      </c>
      <c r="B84" s="140">
        <f>SUM(B85:B87)</f>
        <v>10489512000</v>
      </c>
      <c r="C84" s="140">
        <f t="shared" ref="C84:D84" si="6">SUM(C85:C87)</f>
        <v>7600000000</v>
      </c>
      <c r="D84" s="140">
        <f t="shared" si="6"/>
        <v>4143483991.3400002</v>
      </c>
      <c r="E84" s="140">
        <f>SUM(B84:D84)</f>
        <v>22232995991.34</v>
      </c>
      <c r="G84" s="155"/>
    </row>
    <row r="85" spans="1:9" x14ac:dyDescent="0.25">
      <c r="A85" s="129" t="s">
        <v>2</v>
      </c>
      <c r="B85" s="132">
        <v>4000000000</v>
      </c>
      <c r="C85" s="132">
        <v>4000000000</v>
      </c>
      <c r="D85" s="132">
        <v>4143483991.3400002</v>
      </c>
      <c r="E85" s="132">
        <f>SUM(B85:D85)</f>
        <v>12143483991.34</v>
      </c>
      <c r="G85" s="156"/>
      <c r="I85" s="156"/>
    </row>
    <row r="86" spans="1:9" x14ac:dyDescent="0.25">
      <c r="A86" s="129" t="s">
        <v>108</v>
      </c>
      <c r="B86" s="132">
        <v>5200000000</v>
      </c>
      <c r="C86" s="177">
        <v>3600000000</v>
      </c>
      <c r="D86" s="177">
        <v>0</v>
      </c>
      <c r="E86" s="132">
        <f>SUM(B86:D86)</f>
        <v>8800000000</v>
      </c>
      <c r="G86" s="156"/>
      <c r="I86" s="156"/>
    </row>
    <row r="87" spans="1:9" x14ac:dyDescent="0.25">
      <c r="A87" s="129" t="s">
        <v>109</v>
      </c>
      <c r="B87" s="132">
        <v>1289512000</v>
      </c>
      <c r="C87" s="177">
        <v>0</v>
      </c>
      <c r="D87" s="177">
        <v>0</v>
      </c>
      <c r="E87" s="132">
        <f>SUM(B87:D87)</f>
        <v>1289512000</v>
      </c>
      <c r="G87" s="156"/>
      <c r="I87" s="156"/>
    </row>
    <row r="88" spans="1:9" x14ac:dyDescent="0.25">
      <c r="A88" s="132" t="s">
        <v>34</v>
      </c>
      <c r="B88" s="140">
        <f>B83+B84</f>
        <v>20304526096.52</v>
      </c>
      <c r="C88" s="140">
        <f t="shared" ref="C88:D88" si="7">C83+C84</f>
        <v>19020755017.520004</v>
      </c>
      <c r="D88" s="140">
        <f t="shared" si="7"/>
        <v>13948859616.859997</v>
      </c>
      <c r="E88" s="140">
        <f>E84+E83</f>
        <v>32048010087.860001</v>
      </c>
    </row>
    <row r="89" spans="1:9" x14ac:dyDescent="0.25">
      <c r="A89" s="132" t="s">
        <v>35</v>
      </c>
      <c r="B89" s="119">
        <f>B73</f>
        <v>8883771078.9999981</v>
      </c>
      <c r="C89" s="119">
        <f t="shared" ref="C89:D89" si="8">C73</f>
        <v>9215379392.0000076</v>
      </c>
      <c r="D89" s="119">
        <f t="shared" si="8"/>
        <v>10238590326.999992</v>
      </c>
      <c r="E89" s="119">
        <f>SUM(B89:D89)</f>
        <v>28337740798</v>
      </c>
    </row>
    <row r="90" spans="1:9" x14ac:dyDescent="0.25">
      <c r="A90" s="132" t="s">
        <v>36</v>
      </c>
      <c r="B90" s="132">
        <f>B88-B89</f>
        <v>11420755017.520002</v>
      </c>
      <c r="C90" s="132">
        <f t="shared" ref="C90:D90" si="9">C88-C89</f>
        <v>9805375625.5199966</v>
      </c>
      <c r="D90" s="132">
        <f t="shared" si="9"/>
        <v>3710269289.8600044</v>
      </c>
      <c r="E90" s="132">
        <f>E88-E89</f>
        <v>3710269289.8600006</v>
      </c>
    </row>
    <row r="91" spans="1:9" ht="15.75" thickBot="1" x14ac:dyDescent="0.3">
      <c r="A91" s="121"/>
      <c r="B91" s="122"/>
      <c r="C91" s="121"/>
      <c r="D91" s="121"/>
      <c r="E91" s="121"/>
    </row>
    <row r="92" spans="1:9" ht="15.75" thickTop="1" x14ac:dyDescent="0.25">
      <c r="A92" s="159" t="s">
        <v>37</v>
      </c>
      <c r="B92" s="159"/>
      <c r="C92" s="159"/>
      <c r="D92" s="159"/>
      <c r="E92" s="159"/>
    </row>
    <row r="95" spans="1:9" x14ac:dyDescent="0.25">
      <c r="A95" s="119" t="s">
        <v>143</v>
      </c>
    </row>
    <row r="98" spans="1:1" x14ac:dyDescent="0.25">
      <c r="A98" s="158"/>
    </row>
    <row r="99" spans="1:1" x14ac:dyDescent="0.25">
      <c r="A99" s="158"/>
    </row>
    <row r="100" spans="1:1" x14ac:dyDescent="0.25">
      <c r="A100" s="158"/>
    </row>
  </sheetData>
  <mergeCells count="14">
    <mergeCell ref="A62:E62"/>
    <mergeCell ref="A79:E79"/>
    <mergeCell ref="A61:E61"/>
    <mergeCell ref="A77:E77"/>
    <mergeCell ref="A78:E78"/>
    <mergeCell ref="A1:F1"/>
    <mergeCell ref="A8:F8"/>
    <mergeCell ref="A9:F9"/>
    <mergeCell ref="A37:E37"/>
    <mergeCell ref="A60:E60"/>
    <mergeCell ref="A36:E36"/>
    <mergeCell ref="A32:F32"/>
    <mergeCell ref="A33:B33"/>
    <mergeCell ref="A38:E38"/>
  </mergeCells>
  <pageMargins left="0.31496062992125984" right="0.31496062992125984" top="0.35433070866141736" bottom="0.74803149606299213" header="0.11811023622047245"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80" zoomScaleNormal="80" workbookViewId="0">
      <selection activeCell="J26" sqref="J26"/>
    </sheetView>
  </sheetViews>
  <sheetFormatPr baseColWidth="10" defaultColWidth="11.42578125" defaultRowHeight="15" x14ac:dyDescent="0.25"/>
  <cols>
    <col min="1" max="1" width="55.7109375" style="132" customWidth="1"/>
    <col min="2" max="2" width="24.5703125" style="132" customWidth="1"/>
    <col min="3" max="3" width="18.5703125" style="132" bestFit="1" customWidth="1"/>
    <col min="4" max="4" width="19.7109375" style="132" bestFit="1" customWidth="1"/>
    <col min="5" max="5" width="22.85546875" style="132" customWidth="1"/>
    <col min="6" max="6" width="11.42578125" style="132"/>
    <col min="7" max="7" width="0" style="132" hidden="1" customWidth="1"/>
    <col min="8" max="16384" width="11.42578125" style="132"/>
  </cols>
  <sheetData>
    <row r="1" spans="1:7" x14ac:dyDescent="0.25">
      <c r="A1" s="209" t="s">
        <v>2</v>
      </c>
      <c r="B1" s="209"/>
      <c r="C1" s="209"/>
      <c r="D1" s="209"/>
      <c r="E1" s="209"/>
    </row>
    <row r="2" spans="1:7" x14ac:dyDescent="0.25">
      <c r="A2" s="104" t="s">
        <v>38</v>
      </c>
      <c r="B2" s="105" t="s">
        <v>39</v>
      </c>
      <c r="C2" s="106"/>
      <c r="D2" s="107"/>
      <c r="E2" s="106"/>
    </row>
    <row r="3" spans="1:7" x14ac:dyDescent="0.25">
      <c r="A3" s="104" t="s">
        <v>40</v>
      </c>
      <c r="B3" s="108" t="s">
        <v>41</v>
      </c>
      <c r="C3" s="106"/>
      <c r="D3" s="109"/>
      <c r="E3" s="106"/>
    </row>
    <row r="4" spans="1:7" x14ac:dyDescent="0.25">
      <c r="A4" s="104" t="s">
        <v>42</v>
      </c>
      <c r="B4" s="106" t="s">
        <v>43</v>
      </c>
      <c r="C4" s="109"/>
      <c r="D4" s="109"/>
      <c r="E4" s="106"/>
    </row>
    <row r="5" spans="1:7" x14ac:dyDescent="0.25">
      <c r="A5" s="104" t="s">
        <v>80</v>
      </c>
      <c r="B5" s="110" t="s">
        <v>122</v>
      </c>
      <c r="C5" s="106"/>
      <c r="D5" s="106"/>
      <c r="E5" s="106"/>
    </row>
    <row r="6" spans="1:7" x14ac:dyDescent="0.25">
      <c r="A6" s="104"/>
      <c r="B6" s="110"/>
      <c r="C6" s="106"/>
      <c r="D6" s="106"/>
      <c r="E6" s="106"/>
    </row>
    <row r="7" spans="1:7" x14ac:dyDescent="0.25">
      <c r="G7" s="132">
        <f>+C19</f>
        <v>11809</v>
      </c>
    </row>
    <row r="8" spans="1:7" x14ac:dyDescent="0.25">
      <c r="A8" s="209" t="s">
        <v>44</v>
      </c>
      <c r="B8" s="209"/>
      <c r="C8" s="209"/>
      <c r="D8" s="209"/>
      <c r="E8" s="209"/>
      <c r="G8" s="132">
        <f>+D19-C19</f>
        <v>1197</v>
      </c>
    </row>
    <row r="9" spans="1:7" x14ac:dyDescent="0.25">
      <c r="A9" s="209" t="s">
        <v>45</v>
      </c>
      <c r="B9" s="209"/>
      <c r="C9" s="209"/>
      <c r="D9" s="209"/>
      <c r="E9" s="209"/>
      <c r="G9" s="132" t="e">
        <f>+#REF!-D19</f>
        <v>#REF!</v>
      </c>
    </row>
    <row r="10" spans="1:7" x14ac:dyDescent="0.25">
      <c r="A10" s="111"/>
      <c r="G10" s="132" t="e">
        <f>SUM(G7:G9)</f>
        <v>#REF!</v>
      </c>
    </row>
    <row r="11" spans="1:7" ht="15.75" thickBot="1" x14ac:dyDescent="0.3">
      <c r="A11" s="133" t="s">
        <v>8</v>
      </c>
      <c r="B11" s="133" t="s">
        <v>47</v>
      </c>
      <c r="C11" s="133" t="s">
        <v>56</v>
      </c>
      <c r="D11" s="133" t="s">
        <v>51</v>
      </c>
      <c r="E11" s="133" t="s">
        <v>141</v>
      </c>
    </row>
    <row r="12" spans="1:7" x14ac:dyDescent="0.25">
      <c r="A12" s="105"/>
      <c r="B12" s="119"/>
      <c r="C12" s="119"/>
      <c r="D12" s="119"/>
      <c r="E12" s="119"/>
    </row>
    <row r="13" spans="1:7" x14ac:dyDescent="0.25">
      <c r="A13" s="119" t="s">
        <v>81</v>
      </c>
      <c r="B13" s="115" t="s">
        <v>129</v>
      </c>
      <c r="C13" s="127"/>
      <c r="D13" s="127"/>
      <c r="E13" s="112"/>
    </row>
    <row r="14" spans="1:7" x14ac:dyDescent="0.25">
      <c r="A14" s="147" t="s">
        <v>3</v>
      </c>
      <c r="B14" s="115" t="s">
        <v>52</v>
      </c>
      <c r="C14" s="127">
        <f>'1 T'!F14</f>
        <v>33124</v>
      </c>
      <c r="D14" s="119">
        <f>'2 T'!F14</f>
        <v>30216</v>
      </c>
      <c r="E14" s="119">
        <v>41320</v>
      </c>
      <c r="F14" s="155"/>
    </row>
    <row r="15" spans="1:7" x14ac:dyDescent="0.25">
      <c r="A15" s="113" t="s">
        <v>53</v>
      </c>
      <c r="B15" s="115" t="s">
        <v>54</v>
      </c>
      <c r="C15" s="127">
        <f>'1 T'!F15</f>
        <v>0</v>
      </c>
      <c r="D15" s="119">
        <f>'2 T'!F15</f>
        <v>0</v>
      </c>
      <c r="E15" s="119">
        <v>0</v>
      </c>
    </row>
    <row r="16" spans="1:7" x14ac:dyDescent="0.25">
      <c r="A16" s="113" t="s">
        <v>136</v>
      </c>
      <c r="B16" s="115" t="s">
        <v>52</v>
      </c>
      <c r="C16" s="127">
        <f>'1 T'!F16</f>
        <v>117</v>
      </c>
      <c r="D16" s="127">
        <f>'2 T'!F16</f>
        <v>0</v>
      </c>
      <c r="E16" s="119">
        <v>117</v>
      </c>
    </row>
    <row r="17" spans="1:8" x14ac:dyDescent="0.25">
      <c r="A17" s="113" t="s">
        <v>16</v>
      </c>
      <c r="B17" s="115" t="s">
        <v>52</v>
      </c>
      <c r="C17" s="127">
        <f>'1 T'!F17</f>
        <v>13801</v>
      </c>
      <c r="D17" s="119">
        <f>'2 T'!F17</f>
        <v>15033</v>
      </c>
      <c r="E17" s="119">
        <v>16386</v>
      </c>
      <c r="G17" s="132" t="e">
        <f>+#REF!-D22</f>
        <v>#REF!</v>
      </c>
    </row>
    <row r="18" spans="1:8" x14ac:dyDescent="0.25">
      <c r="A18" s="113" t="s">
        <v>131</v>
      </c>
      <c r="B18" s="115" t="s">
        <v>52</v>
      </c>
      <c r="C18" s="127">
        <f>'1 T'!F18</f>
        <v>44</v>
      </c>
      <c r="D18" s="119">
        <f>'2 T'!F18</f>
        <v>0</v>
      </c>
      <c r="E18" s="119">
        <v>44</v>
      </c>
    </row>
    <row r="19" spans="1:8" x14ac:dyDescent="0.25">
      <c r="A19" s="148" t="s">
        <v>91</v>
      </c>
      <c r="B19" s="115" t="s">
        <v>124</v>
      </c>
      <c r="C19" s="127">
        <f>'1 T'!F19</f>
        <v>11809</v>
      </c>
      <c r="D19" s="119">
        <f>'2 T'!F19</f>
        <v>13006</v>
      </c>
      <c r="E19" s="119">
        <v>13975</v>
      </c>
      <c r="G19" s="116">
        <v>34</v>
      </c>
    </row>
    <row r="20" spans="1:8" x14ac:dyDescent="0.25">
      <c r="A20" s="148"/>
      <c r="B20" s="115" t="s">
        <v>52</v>
      </c>
      <c r="C20" s="127">
        <f>'1 T'!F20</f>
        <v>8529</v>
      </c>
      <c r="D20" s="119">
        <f>'2 T'!F20</f>
        <v>9546</v>
      </c>
      <c r="E20" s="119">
        <v>10164</v>
      </c>
      <c r="G20" s="116"/>
    </row>
    <row r="21" spans="1:8" x14ac:dyDescent="0.25">
      <c r="A21" s="147" t="s">
        <v>13</v>
      </c>
      <c r="B21" s="115" t="s">
        <v>52</v>
      </c>
      <c r="C21" s="127">
        <f>'1 T'!F21</f>
        <v>138</v>
      </c>
      <c r="D21" s="119">
        <f>'2 T'!F21</f>
        <v>158</v>
      </c>
      <c r="E21" s="119">
        <v>251</v>
      </c>
      <c r="G21" s="119">
        <v>2</v>
      </c>
    </row>
    <row r="22" spans="1:8" x14ac:dyDescent="0.25">
      <c r="A22" s="147" t="s">
        <v>14</v>
      </c>
      <c r="B22" s="115" t="s">
        <v>52</v>
      </c>
      <c r="C22" s="127">
        <f>'1 T'!F22</f>
        <v>193</v>
      </c>
      <c r="D22" s="119">
        <f>'2 T'!F22</f>
        <v>397</v>
      </c>
      <c r="E22" s="119">
        <v>550</v>
      </c>
      <c r="G22" s="132" t="e">
        <f>SUM(G17:G21)</f>
        <v>#REF!</v>
      </c>
    </row>
    <row r="23" spans="1:8" x14ac:dyDescent="0.25">
      <c r="A23" s="147" t="s">
        <v>126</v>
      </c>
      <c r="B23" s="175" t="s">
        <v>52</v>
      </c>
      <c r="C23" s="127">
        <f>'1 T'!F23</f>
        <v>51</v>
      </c>
      <c r="D23" s="119">
        <f>'2 T'!F23</f>
        <v>176</v>
      </c>
      <c r="E23" s="119">
        <v>192</v>
      </c>
      <c r="H23" s="132" t="s">
        <v>142</v>
      </c>
    </row>
    <row r="24" spans="1:8" x14ac:dyDescent="0.25">
      <c r="A24" s="147" t="s">
        <v>15</v>
      </c>
      <c r="B24" s="117" t="s">
        <v>52</v>
      </c>
      <c r="C24" s="127">
        <f>'1 T'!F24</f>
        <v>31</v>
      </c>
      <c r="D24" s="119">
        <f>'2 T'!F24</f>
        <v>146</v>
      </c>
      <c r="E24" s="119">
        <v>149</v>
      </c>
      <c r="H24" s="132">
        <f>E15+E20+E21+E22+E23+E24+E28+(E29/1.38)</f>
        <v>20057.739130434784</v>
      </c>
    </row>
    <row r="25" spans="1:8" x14ac:dyDescent="0.25">
      <c r="A25" s="147" t="s">
        <v>4</v>
      </c>
      <c r="B25" s="115" t="s">
        <v>55</v>
      </c>
      <c r="C25" s="127">
        <f>'1 T'!F25</f>
        <v>137962</v>
      </c>
      <c r="D25" s="119">
        <f>'2 T'!F25</f>
        <v>146845</v>
      </c>
      <c r="E25" s="119">
        <v>159057</v>
      </c>
      <c r="G25" s="132" t="e">
        <f>+#REF!+D22+C22</f>
        <v>#REF!</v>
      </c>
      <c r="H25" s="132">
        <f>E14-E15-E16-E17-E18-E20</f>
        <v>14609</v>
      </c>
    </row>
    <row r="26" spans="1:8" x14ac:dyDescent="0.25">
      <c r="A26" s="147"/>
      <c r="B26" s="115" t="s">
        <v>52</v>
      </c>
      <c r="C26" s="127">
        <f>'1 T'!F26</f>
        <v>116667</v>
      </c>
      <c r="D26" s="119">
        <f>'2 T'!F26</f>
        <v>117243</v>
      </c>
      <c r="E26" s="119">
        <v>125824</v>
      </c>
      <c r="H26" s="132">
        <f>H24+H25</f>
        <v>34666.739130434784</v>
      </c>
    </row>
    <row r="27" spans="1:8" x14ac:dyDescent="0.25">
      <c r="A27" s="147" t="s">
        <v>128</v>
      </c>
      <c r="B27" s="115" t="s">
        <v>125</v>
      </c>
      <c r="C27" s="127">
        <f>'1 T'!F27</f>
        <v>952</v>
      </c>
      <c r="D27" s="119">
        <f>'2 T'!F27</f>
        <v>2056</v>
      </c>
      <c r="E27" s="119">
        <v>2481</v>
      </c>
    </row>
    <row r="28" spans="1:8" x14ac:dyDescent="0.25">
      <c r="A28" s="147"/>
      <c r="B28" s="115" t="s">
        <v>52</v>
      </c>
      <c r="C28" s="127">
        <f>'1 T'!F28</f>
        <v>952</v>
      </c>
      <c r="D28" s="119">
        <f>'2 T'!F28</f>
        <v>2050</v>
      </c>
      <c r="E28" s="119">
        <v>2480</v>
      </c>
    </row>
    <row r="29" spans="1:8" ht="15" customHeight="1" x14ac:dyDescent="0.25">
      <c r="A29" s="147" t="s">
        <v>82</v>
      </c>
      <c r="B29" s="115" t="s">
        <v>125</v>
      </c>
      <c r="C29" s="127">
        <f>'1 T'!F29</f>
        <v>3094</v>
      </c>
      <c r="D29" s="119">
        <f>'2 T'!F29</f>
        <v>7333</v>
      </c>
      <c r="E29" s="119">
        <v>8655</v>
      </c>
      <c r="F29" s="155"/>
      <c r="G29" s="119">
        <f>+C14</f>
        <v>33124</v>
      </c>
    </row>
    <row r="30" spans="1:8" ht="15" customHeight="1" x14ac:dyDescent="0.25">
      <c r="A30" s="147"/>
      <c r="B30" s="115" t="s">
        <v>52</v>
      </c>
      <c r="C30" s="127">
        <f>'1 T'!F30</f>
        <v>2242.0289855072465</v>
      </c>
      <c r="D30" s="119">
        <f>'2 T'!F30</f>
        <v>5313.768115942029</v>
      </c>
      <c r="E30" s="119">
        <v>6271.739130434783</v>
      </c>
      <c r="F30" s="155"/>
      <c r="G30" s="119"/>
    </row>
    <row r="31" spans="1:8" ht="15" customHeight="1" thickBot="1" x14ac:dyDescent="0.3">
      <c r="A31" s="121" t="s">
        <v>83</v>
      </c>
      <c r="B31" s="122" t="s">
        <v>129</v>
      </c>
      <c r="C31" s="121">
        <f>'1 T'!F31</f>
        <v>147824</v>
      </c>
      <c r="D31" s="121">
        <f>'2 T'!F31</f>
        <v>160919</v>
      </c>
      <c r="E31" s="121">
        <v>172146</v>
      </c>
      <c r="F31" s="135"/>
      <c r="G31" s="135">
        <f>+D14-C14</f>
        <v>-2908</v>
      </c>
    </row>
    <row r="32" spans="1:8" ht="36" customHeight="1" thickTop="1" x14ac:dyDescent="0.25">
      <c r="A32" s="219" t="s">
        <v>137</v>
      </c>
      <c r="B32" s="220"/>
      <c r="C32" s="219"/>
      <c r="D32" s="219"/>
      <c r="E32" s="219"/>
      <c r="F32" s="194"/>
      <c r="G32" s="132" t="e">
        <f>+#REF!-D14</f>
        <v>#REF!</v>
      </c>
    </row>
    <row r="33" spans="1:7" ht="19.5" customHeight="1" x14ac:dyDescent="0.25">
      <c r="A33" s="193"/>
      <c r="B33" s="193"/>
      <c r="C33" s="193"/>
      <c r="D33" s="193"/>
      <c r="E33" s="193"/>
      <c r="G33" s="132" t="e">
        <f>SUM(G29:G32)</f>
        <v>#REF!</v>
      </c>
    </row>
    <row r="34" spans="1:7" ht="12.75" customHeight="1" x14ac:dyDescent="0.25">
      <c r="A34" s="216" t="s">
        <v>37</v>
      </c>
      <c r="B34" s="216"/>
      <c r="C34" s="135"/>
      <c r="D34" s="135"/>
      <c r="E34" s="135"/>
    </row>
    <row r="35" spans="1:7" ht="12.75" customHeight="1" x14ac:dyDescent="0.25">
      <c r="G35" s="132" t="e">
        <f>+E14-#REF!</f>
        <v>#REF!</v>
      </c>
    </row>
    <row r="36" spans="1:7" ht="12.75" customHeight="1" x14ac:dyDescent="0.25">
      <c r="A36" s="209" t="s">
        <v>99</v>
      </c>
      <c r="B36" s="209"/>
      <c r="C36" s="209"/>
      <c r="D36" s="209"/>
    </row>
    <row r="37" spans="1:7" x14ac:dyDescent="0.25">
      <c r="A37" s="209" t="s">
        <v>18</v>
      </c>
      <c r="B37" s="209"/>
      <c r="C37" s="209"/>
      <c r="D37" s="209"/>
    </row>
    <row r="38" spans="1:7" x14ac:dyDescent="0.25">
      <c r="A38" s="209" t="s">
        <v>102</v>
      </c>
      <c r="B38" s="209"/>
      <c r="C38" s="209"/>
      <c r="D38" s="209"/>
    </row>
    <row r="39" spans="1:7" ht="12" customHeight="1" x14ac:dyDescent="0.25">
      <c r="A39" s="104"/>
      <c r="B39" s="111"/>
      <c r="C39" s="111"/>
      <c r="D39" s="111"/>
    </row>
    <row r="40" spans="1:7" s="106" customFormat="1" ht="15.75" thickBot="1" x14ac:dyDescent="0.3">
      <c r="A40" s="124" t="s">
        <v>8</v>
      </c>
      <c r="B40" s="124" t="s">
        <v>56</v>
      </c>
      <c r="C40" s="124" t="s">
        <v>51</v>
      </c>
      <c r="D40" s="124" t="s">
        <v>105</v>
      </c>
    </row>
    <row r="41" spans="1:7" x14ac:dyDescent="0.25">
      <c r="A41" s="105"/>
      <c r="B41" s="119"/>
      <c r="C41" s="119"/>
      <c r="D41" s="119"/>
    </row>
    <row r="42" spans="1:7" x14ac:dyDescent="0.25">
      <c r="A42" s="119" t="s">
        <v>12</v>
      </c>
      <c r="B42" s="208">
        <f>+'1 T'!E42</f>
        <v>6969231882</v>
      </c>
      <c r="C42" s="208">
        <f>+'2 T'!E42</f>
        <v>11728736589</v>
      </c>
      <c r="D42" s="208">
        <f>+SUM(B42:C42)</f>
        <v>18697968471</v>
      </c>
    </row>
    <row r="43" spans="1:7" x14ac:dyDescent="0.25">
      <c r="A43" s="125" t="s">
        <v>3</v>
      </c>
      <c r="B43" s="208">
        <f>+'1 T'!E43</f>
        <v>6107591944</v>
      </c>
      <c r="C43" s="208">
        <f>+'2 T'!E43</f>
        <v>9086754706</v>
      </c>
      <c r="D43" s="208">
        <f t="shared" ref="D43:D53" si="0">+SUM(B43:C43)</f>
        <v>15194346650</v>
      </c>
      <c r="E43" s="113"/>
    </row>
    <row r="44" spans="1:7" x14ac:dyDescent="0.25">
      <c r="A44" s="125" t="s">
        <v>13</v>
      </c>
      <c r="B44" s="208">
        <f>+'1 T'!E44</f>
        <v>87225634</v>
      </c>
      <c r="C44" s="208">
        <f>+'2 T'!E44</f>
        <v>92881694.999999985</v>
      </c>
      <c r="D44" s="208">
        <f t="shared" si="0"/>
        <v>180107329</v>
      </c>
      <c r="E44" s="113"/>
    </row>
    <row r="45" spans="1:7" x14ac:dyDescent="0.25">
      <c r="A45" s="137" t="s">
        <v>14</v>
      </c>
      <c r="B45" s="208">
        <f>+'1 T'!E45</f>
        <v>226187848.99999997</v>
      </c>
      <c r="C45" s="208">
        <f>+'2 T'!E45</f>
        <v>302618405</v>
      </c>
      <c r="D45" s="208">
        <f t="shared" si="0"/>
        <v>528806254</v>
      </c>
      <c r="E45" s="113"/>
    </row>
    <row r="46" spans="1:7" x14ac:dyDescent="0.25">
      <c r="A46" s="137" t="s">
        <v>7</v>
      </c>
      <c r="B46" s="208">
        <f>+'1 T'!E46</f>
        <v>489536202</v>
      </c>
      <c r="C46" s="208">
        <f>+'2 T'!E46</f>
        <v>1979604554</v>
      </c>
      <c r="D46" s="208">
        <f t="shared" si="0"/>
        <v>2469140756</v>
      </c>
      <c r="E46" s="113"/>
    </row>
    <row r="47" spans="1:7" x14ac:dyDescent="0.25">
      <c r="A47" s="137" t="s">
        <v>139</v>
      </c>
      <c r="B47" s="208">
        <f>+'1 T'!E47</f>
        <v>0</v>
      </c>
      <c r="C47" s="208">
        <f>+'2 T'!E47</f>
        <v>0</v>
      </c>
      <c r="D47" s="208">
        <f t="shared" si="0"/>
        <v>0</v>
      </c>
      <c r="E47" s="113"/>
    </row>
    <row r="48" spans="1:7" x14ac:dyDescent="0.25">
      <c r="A48" s="126" t="s">
        <v>15</v>
      </c>
      <c r="B48" s="208">
        <f>+'1 T'!E48</f>
        <v>58690252.999999993</v>
      </c>
      <c r="C48" s="208">
        <f>+'2 T'!E48</f>
        <v>266877229</v>
      </c>
      <c r="D48" s="208">
        <f t="shared" si="0"/>
        <v>325567482</v>
      </c>
      <c r="E48" s="113"/>
    </row>
    <row r="49" spans="1:6" x14ac:dyDescent="0.25">
      <c r="A49" s="126" t="s">
        <v>92</v>
      </c>
      <c r="B49" s="208">
        <f>+'1 T'!E49</f>
        <v>0</v>
      </c>
      <c r="C49" s="208">
        <f>+'2 T'!E49</f>
        <v>0</v>
      </c>
      <c r="D49" s="208">
        <f t="shared" si="0"/>
        <v>0</v>
      </c>
      <c r="E49" s="113"/>
    </row>
    <row r="50" spans="1:6" x14ac:dyDescent="0.25">
      <c r="A50" s="125" t="s">
        <v>140</v>
      </c>
      <c r="B50" s="208">
        <f>+'1 T'!E50</f>
        <v>0</v>
      </c>
      <c r="C50" s="208">
        <f>+'2 T'!E50</f>
        <v>0</v>
      </c>
      <c r="D50" s="208">
        <f t="shared" si="0"/>
        <v>0</v>
      </c>
      <c r="E50" s="113"/>
    </row>
    <row r="51" spans="1:6" x14ac:dyDescent="0.25">
      <c r="A51" s="126" t="s">
        <v>133</v>
      </c>
      <c r="B51" s="208">
        <f>+'1 T'!E51</f>
        <v>0</v>
      </c>
      <c r="C51" s="208">
        <f>+'2 T'!E51</f>
        <v>0</v>
      </c>
      <c r="D51" s="208">
        <f t="shared" si="0"/>
        <v>0</v>
      </c>
      <c r="E51" s="113"/>
    </row>
    <row r="52" spans="1:6" x14ac:dyDescent="0.25">
      <c r="A52" s="118" t="s">
        <v>4</v>
      </c>
      <c r="B52" s="208">
        <f>+'1 T'!E52</f>
        <v>9527737000</v>
      </c>
      <c r="C52" s="208">
        <f>+'2 T'!E52</f>
        <v>13943764000</v>
      </c>
      <c r="D52" s="208">
        <f t="shared" si="0"/>
        <v>23471501000</v>
      </c>
    </row>
    <row r="53" spans="1:6" x14ac:dyDescent="0.25">
      <c r="A53" s="118" t="s">
        <v>16</v>
      </c>
      <c r="B53" s="208">
        <f>+'1 T'!E53</f>
        <v>1414293200</v>
      </c>
      <c r="C53" s="208">
        <f>+'2 T'!E53</f>
        <v>1824883500</v>
      </c>
      <c r="D53" s="208">
        <f t="shared" si="0"/>
        <v>3239176700</v>
      </c>
    </row>
    <row r="54" spans="1:6" ht="15" customHeight="1" x14ac:dyDescent="0.25">
      <c r="A54" s="119" t="s">
        <v>70</v>
      </c>
      <c r="B54" s="208">
        <f>+'1 T'!E54</f>
        <v>0</v>
      </c>
      <c r="C54" s="208">
        <f>+'2 T'!E54</f>
        <v>0</v>
      </c>
      <c r="D54" s="208">
        <f t="shared" ref="D54" si="1">+SUM(B54:C54)</f>
        <v>0</v>
      </c>
      <c r="E54" s="120"/>
      <c r="F54" s="119"/>
    </row>
    <row r="55" spans="1:6" ht="15" customHeight="1" x14ac:dyDescent="0.25">
      <c r="A55" s="119"/>
      <c r="B55" s="208"/>
      <c r="C55" s="208"/>
      <c r="D55" s="208"/>
      <c r="E55" s="120"/>
      <c r="F55" s="119"/>
    </row>
    <row r="56" spans="1:6" ht="15" customHeight="1" thickBot="1" x14ac:dyDescent="0.3">
      <c r="A56" s="121" t="s">
        <v>17</v>
      </c>
      <c r="B56" s="121">
        <f>+B42+B52+B53+B54</f>
        <v>17911262082</v>
      </c>
      <c r="C56" s="121">
        <f t="shared" ref="C56:D56" si="2">+C42+C52+C53+C54</f>
        <v>27497384089</v>
      </c>
      <c r="D56" s="121">
        <f t="shared" si="2"/>
        <v>45408646171</v>
      </c>
      <c r="E56" s="135"/>
      <c r="F56" s="135"/>
    </row>
    <row r="57" spans="1:6" ht="15" customHeight="1" thickTop="1" x14ac:dyDescent="0.25">
      <c r="A57" s="115" t="s">
        <v>20</v>
      </c>
      <c r="B57" s="128"/>
      <c r="C57" s="128"/>
      <c r="D57" s="128"/>
      <c r="E57" s="135"/>
      <c r="F57" s="135"/>
    </row>
    <row r="58" spans="1:6" ht="15" customHeight="1" x14ac:dyDescent="0.25">
      <c r="A58" s="115"/>
      <c r="B58" s="128"/>
      <c r="C58" s="128"/>
      <c r="D58" s="128"/>
      <c r="E58" s="135"/>
      <c r="F58" s="135"/>
    </row>
    <row r="59" spans="1:6" ht="15" customHeight="1" x14ac:dyDescent="0.25">
      <c r="A59" s="115"/>
      <c r="B59" s="128"/>
      <c r="C59" s="128"/>
      <c r="D59" s="128"/>
      <c r="E59" s="135"/>
      <c r="F59" s="135"/>
    </row>
    <row r="60" spans="1:6" ht="15" customHeight="1" x14ac:dyDescent="0.25">
      <c r="A60" s="213" t="s">
        <v>21</v>
      </c>
      <c r="B60" s="213"/>
      <c r="C60" s="213"/>
      <c r="D60" s="213"/>
      <c r="E60" s="135"/>
      <c r="F60" s="135"/>
    </row>
    <row r="61" spans="1:6" x14ac:dyDescent="0.25">
      <c r="A61" s="209" t="s">
        <v>22</v>
      </c>
      <c r="B61" s="209"/>
      <c r="C61" s="209"/>
      <c r="D61" s="209"/>
    </row>
    <row r="62" spans="1:6" x14ac:dyDescent="0.25">
      <c r="A62" s="209" t="s">
        <v>102</v>
      </c>
      <c r="B62" s="209"/>
      <c r="C62" s="209"/>
      <c r="D62" s="209"/>
    </row>
    <row r="63" spans="1:6" s="106" customFormat="1" x14ac:dyDescent="0.25">
      <c r="A63" s="214"/>
      <c r="B63" s="214"/>
      <c r="C63" s="214"/>
      <c r="D63" s="214"/>
    </row>
    <row r="64" spans="1:6" ht="15.75" thickBot="1" x14ac:dyDescent="0.3">
      <c r="A64" s="124" t="s">
        <v>23</v>
      </c>
      <c r="B64" s="124" t="s">
        <v>56</v>
      </c>
      <c r="C64" s="124" t="s">
        <v>51</v>
      </c>
      <c r="D64" s="124" t="s">
        <v>105</v>
      </c>
    </row>
    <row r="65" spans="1:5" s="136" customFormat="1" x14ac:dyDescent="0.25">
      <c r="A65" s="132"/>
      <c r="B65" s="132"/>
      <c r="C65" s="132"/>
      <c r="D65" s="132"/>
      <c r="E65" s="132"/>
    </row>
    <row r="66" spans="1:5" x14ac:dyDescent="0.25">
      <c r="A66" s="132" t="s">
        <v>115</v>
      </c>
      <c r="B66" s="132">
        <f>'1 T'!E66</f>
        <v>17852571829</v>
      </c>
      <c r="C66" s="132">
        <f>'2 T'!E66</f>
        <v>27230506860</v>
      </c>
      <c r="D66" s="132">
        <f t="shared" ref="D66:D72" si="3">SUM(B66:C66)</f>
        <v>45083078689</v>
      </c>
    </row>
    <row r="67" spans="1:5" x14ac:dyDescent="0.25">
      <c r="A67" s="168" t="s">
        <v>116</v>
      </c>
      <c r="B67" s="132">
        <f>'1 T'!E67</f>
        <v>17852571829</v>
      </c>
      <c r="C67" s="132">
        <f>'2 T'!E67</f>
        <v>27230506860</v>
      </c>
      <c r="D67" s="132">
        <f t="shared" si="3"/>
        <v>45083078689</v>
      </c>
      <c r="E67" s="136"/>
    </row>
    <row r="68" spans="1:5" x14ac:dyDescent="0.25">
      <c r="A68" s="132" t="s">
        <v>25</v>
      </c>
      <c r="B68" s="132">
        <f>'1 T'!E68</f>
        <v>58690252.999999993</v>
      </c>
      <c r="C68" s="132">
        <f>'2 T'!E68</f>
        <v>266877229</v>
      </c>
      <c r="D68" s="132">
        <f t="shared" si="3"/>
        <v>325567482</v>
      </c>
    </row>
    <row r="69" spans="1:5" x14ac:dyDescent="0.25">
      <c r="A69" s="129" t="s">
        <v>116</v>
      </c>
      <c r="B69" s="132">
        <f>'1 T'!E69</f>
        <v>58690252.999999993</v>
      </c>
      <c r="C69" s="132">
        <f>'2 T'!E69</f>
        <v>266877229</v>
      </c>
      <c r="D69" s="132">
        <f t="shared" si="3"/>
        <v>325567482</v>
      </c>
    </row>
    <row r="70" spans="1:5" x14ac:dyDescent="0.25">
      <c r="A70" s="166" t="s">
        <v>114</v>
      </c>
      <c r="B70" s="177">
        <f>'1 T'!E70</f>
        <v>0</v>
      </c>
      <c r="C70" s="177">
        <f>'2 T'!E70</f>
        <v>0</v>
      </c>
      <c r="D70" s="177">
        <f t="shared" si="3"/>
        <v>0</v>
      </c>
    </row>
    <row r="71" spans="1:5" x14ac:dyDescent="0.25">
      <c r="A71" s="129" t="s">
        <v>70</v>
      </c>
      <c r="B71" s="177">
        <f>'1 T'!E71</f>
        <v>0</v>
      </c>
      <c r="C71" s="177">
        <f>'2 T'!E71</f>
        <v>0</v>
      </c>
      <c r="D71" s="177">
        <f t="shared" si="3"/>
        <v>0</v>
      </c>
    </row>
    <row r="72" spans="1:5" x14ac:dyDescent="0.25">
      <c r="A72" s="169" t="s">
        <v>69</v>
      </c>
      <c r="B72" s="177">
        <f>'1 T'!E72</f>
        <v>0</v>
      </c>
      <c r="C72" s="177">
        <f>'2 T'!E72</f>
        <v>0</v>
      </c>
      <c r="D72" s="177">
        <f t="shared" si="3"/>
        <v>0</v>
      </c>
      <c r="E72" s="155"/>
    </row>
    <row r="73" spans="1:5" ht="15.75" thickBot="1" x14ac:dyDescent="0.3">
      <c r="A73" s="121" t="s">
        <v>28</v>
      </c>
      <c r="B73" s="121">
        <f>+B66+B68+B70</f>
        <v>17911262082</v>
      </c>
      <c r="C73" s="121">
        <f t="shared" ref="C73:D73" si="4">+C66+C68+C70</f>
        <v>27497384089</v>
      </c>
      <c r="D73" s="121">
        <f t="shared" si="4"/>
        <v>45408646171</v>
      </c>
    </row>
    <row r="74" spans="1:5" ht="15.75" thickTop="1" x14ac:dyDescent="0.25">
      <c r="A74" s="119" t="s">
        <v>20</v>
      </c>
    </row>
    <row r="75" spans="1:5" x14ac:dyDescent="0.25">
      <c r="A75" s="119"/>
    </row>
    <row r="77" spans="1:5" x14ac:dyDescent="0.25">
      <c r="A77" s="213" t="s">
        <v>29</v>
      </c>
      <c r="B77" s="213"/>
      <c r="C77" s="213"/>
      <c r="D77" s="213"/>
    </row>
    <row r="78" spans="1:5" x14ac:dyDescent="0.25">
      <c r="A78" s="209" t="s">
        <v>68</v>
      </c>
      <c r="B78" s="209"/>
      <c r="C78" s="209"/>
      <c r="D78" s="209"/>
    </row>
    <row r="79" spans="1:5" x14ac:dyDescent="0.25">
      <c r="A79" s="209" t="s">
        <v>102</v>
      </c>
      <c r="B79" s="209"/>
      <c r="C79" s="209"/>
      <c r="D79" s="209"/>
    </row>
    <row r="81" spans="1:4" ht="15.75" thickBot="1" x14ac:dyDescent="0.3">
      <c r="A81" s="133" t="s">
        <v>23</v>
      </c>
      <c r="B81" s="133" t="s">
        <v>56</v>
      </c>
      <c r="C81" s="133" t="s">
        <v>51</v>
      </c>
      <c r="D81" s="133" t="s">
        <v>105</v>
      </c>
    </row>
    <row r="83" spans="1:4" x14ac:dyDescent="0.25">
      <c r="A83" s="132" t="s">
        <v>106</v>
      </c>
      <c r="B83" s="132">
        <f>+'1 T'!E83</f>
        <v>3253001584.25</v>
      </c>
      <c r="C83" s="132">
        <f>+'2 T'!E83</f>
        <v>4030264631.4199982</v>
      </c>
      <c r="D83" s="132">
        <f>+B83</f>
        <v>3253001584.25</v>
      </c>
    </row>
    <row r="84" spans="1:4" x14ac:dyDescent="0.25">
      <c r="A84" s="132" t="s">
        <v>33</v>
      </c>
      <c r="B84" s="132">
        <f>+'1 T'!E84</f>
        <v>18688525129.169998</v>
      </c>
      <c r="C84" s="132">
        <f>+'2 T'!E84</f>
        <v>29138981466.099998</v>
      </c>
      <c r="D84" s="132">
        <f>+SUM(B84:C84)</f>
        <v>47827506595.269997</v>
      </c>
    </row>
    <row r="85" spans="1:4" x14ac:dyDescent="0.25">
      <c r="A85" s="129" t="s">
        <v>2</v>
      </c>
      <c r="B85" s="132">
        <f>+'1 T'!E85</f>
        <v>5988525129.1700001</v>
      </c>
      <c r="C85" s="132">
        <f>+'2 T'!E85</f>
        <v>13891981466.1</v>
      </c>
      <c r="D85" s="132">
        <f>+SUM(B85:C85)</f>
        <v>19880506595.27</v>
      </c>
    </row>
    <row r="86" spans="1:4" x14ac:dyDescent="0.25">
      <c r="A86" s="129" t="s">
        <v>108</v>
      </c>
      <c r="B86" s="132">
        <f>+'1 T'!E86</f>
        <v>11100000000</v>
      </c>
      <c r="C86" s="132">
        <f>+'2 T'!E86</f>
        <v>11700000000</v>
      </c>
      <c r="D86" s="132">
        <f>+SUM(B86:C86)</f>
        <v>22800000000</v>
      </c>
    </row>
    <row r="87" spans="1:4" x14ac:dyDescent="0.25">
      <c r="A87" s="129" t="s">
        <v>109</v>
      </c>
      <c r="B87" s="132">
        <f>+'1 T'!E87</f>
        <v>1600000000</v>
      </c>
      <c r="C87" s="132">
        <f>+'2 T'!E87</f>
        <v>3547000000</v>
      </c>
      <c r="D87" s="132">
        <f>+SUM(B87:C87)</f>
        <v>5147000000</v>
      </c>
    </row>
    <row r="88" spans="1:4" x14ac:dyDescent="0.25">
      <c r="A88" s="132" t="s">
        <v>34</v>
      </c>
      <c r="B88" s="132">
        <f>+'1 T'!E88</f>
        <v>21941526713.419998</v>
      </c>
      <c r="C88" s="132">
        <f>+'2 T'!E88</f>
        <v>33169246097.519997</v>
      </c>
      <c r="D88" s="132">
        <f>+D83+D84</f>
        <v>51080508179.519997</v>
      </c>
    </row>
    <row r="89" spans="1:4" x14ac:dyDescent="0.25">
      <c r="A89" s="132" t="s">
        <v>35</v>
      </c>
      <c r="B89" s="132">
        <f>+'1 T'!E89</f>
        <v>17911262082</v>
      </c>
      <c r="C89" s="132">
        <f>+'2 T'!E89</f>
        <v>27497384089</v>
      </c>
      <c r="D89" s="119">
        <f>+B89+C89</f>
        <v>45408646171</v>
      </c>
    </row>
    <row r="90" spans="1:4" x14ac:dyDescent="0.25">
      <c r="A90" s="132" t="s">
        <v>36</v>
      </c>
      <c r="B90" s="132">
        <f>+'1 T'!E90</f>
        <v>4030264631.4199982</v>
      </c>
      <c r="C90" s="132">
        <f>+'2 T'!E90</f>
        <v>5671862008.5199966</v>
      </c>
      <c r="D90" s="132">
        <f>+D88-D89</f>
        <v>5671862008.5199966</v>
      </c>
    </row>
    <row r="91" spans="1:4" ht="15.75" thickBot="1" x14ac:dyDescent="0.3">
      <c r="A91" s="121"/>
      <c r="B91" s="121"/>
      <c r="C91" s="121"/>
      <c r="D91" s="121"/>
    </row>
    <row r="92" spans="1:4" ht="15.75" thickTop="1" x14ac:dyDescent="0.25">
      <c r="A92" s="119" t="s">
        <v>37</v>
      </c>
    </row>
    <row r="95" spans="1:4" x14ac:dyDescent="0.25">
      <c r="A95" s="119" t="s">
        <v>143</v>
      </c>
    </row>
    <row r="98" spans="1:1" x14ac:dyDescent="0.25">
      <c r="A98" s="151"/>
    </row>
    <row r="99" spans="1:1" x14ac:dyDescent="0.25">
      <c r="A99" s="151"/>
    </row>
    <row r="100" spans="1:1" x14ac:dyDescent="0.25">
      <c r="A100" s="151"/>
    </row>
  </sheetData>
  <mergeCells count="15">
    <mergeCell ref="A63:D63"/>
    <mergeCell ref="A77:D77"/>
    <mergeCell ref="A78:D78"/>
    <mergeCell ref="A79:D79"/>
    <mergeCell ref="A38:D38"/>
    <mergeCell ref="A62:D62"/>
    <mergeCell ref="A60:D60"/>
    <mergeCell ref="A37:D37"/>
    <mergeCell ref="A36:D36"/>
    <mergeCell ref="A61:D61"/>
    <mergeCell ref="A1:E1"/>
    <mergeCell ref="A8:E8"/>
    <mergeCell ref="A9:E9"/>
    <mergeCell ref="A34:B34"/>
    <mergeCell ref="A32:E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19" zoomScaleNormal="100" workbookViewId="0">
      <selection activeCell="H23" sqref="H23:H26"/>
    </sheetView>
  </sheetViews>
  <sheetFormatPr baseColWidth="10" defaultColWidth="11.42578125" defaultRowHeight="15" x14ac:dyDescent="0.25"/>
  <cols>
    <col min="1" max="1" width="55.5703125" style="132" customWidth="1"/>
    <col min="2" max="2" width="19.5703125" style="132" customWidth="1"/>
    <col min="3" max="3" width="18.5703125" style="132" bestFit="1" customWidth="1"/>
    <col min="4" max="4" width="19.7109375" style="132" bestFit="1" customWidth="1"/>
    <col min="5" max="5" width="22.85546875" style="132" customWidth="1"/>
    <col min="6" max="6" width="14.5703125" style="132" bestFit="1" customWidth="1"/>
    <col min="7" max="16384" width="11.42578125" style="132"/>
  </cols>
  <sheetData>
    <row r="1" spans="1:7" x14ac:dyDescent="0.25">
      <c r="A1" s="209" t="s">
        <v>2</v>
      </c>
      <c r="B1" s="209"/>
      <c r="C1" s="209"/>
      <c r="D1" s="209"/>
      <c r="E1" s="209"/>
    </row>
    <row r="2" spans="1:7" x14ac:dyDescent="0.25">
      <c r="A2" s="104" t="s">
        <v>38</v>
      </c>
      <c r="B2" s="105" t="s">
        <v>39</v>
      </c>
      <c r="C2" s="106"/>
      <c r="D2" s="107"/>
      <c r="E2" s="106"/>
    </row>
    <row r="3" spans="1:7" x14ac:dyDescent="0.25">
      <c r="A3" s="104" t="s">
        <v>40</v>
      </c>
      <c r="B3" s="108" t="s">
        <v>41</v>
      </c>
      <c r="C3" s="106"/>
      <c r="D3" s="109"/>
      <c r="E3" s="106"/>
    </row>
    <row r="4" spans="1:7" x14ac:dyDescent="0.25">
      <c r="A4" s="104" t="s">
        <v>42</v>
      </c>
      <c r="B4" s="106" t="s">
        <v>43</v>
      </c>
      <c r="C4" s="109"/>
      <c r="D4" s="109"/>
      <c r="E4" s="106"/>
    </row>
    <row r="5" spans="1:7" x14ac:dyDescent="0.25">
      <c r="A5" s="104" t="s">
        <v>80</v>
      </c>
      <c r="B5" s="110" t="s">
        <v>123</v>
      </c>
      <c r="C5" s="106"/>
      <c r="D5" s="106"/>
      <c r="E5" s="106"/>
    </row>
    <row r="6" spans="1:7" x14ac:dyDescent="0.25">
      <c r="A6" s="104"/>
      <c r="B6" s="110"/>
      <c r="C6" s="106"/>
      <c r="D6" s="106"/>
      <c r="E6" s="106"/>
    </row>
    <row r="8" spans="1:7" x14ac:dyDescent="0.25">
      <c r="A8" s="209" t="s">
        <v>44</v>
      </c>
      <c r="B8" s="209"/>
      <c r="C8" s="209"/>
      <c r="D8" s="209"/>
      <c r="E8" s="209"/>
      <c r="F8" s="209"/>
    </row>
    <row r="9" spans="1:7" x14ac:dyDescent="0.25">
      <c r="A9" s="209" t="s">
        <v>45</v>
      </c>
      <c r="B9" s="209"/>
      <c r="C9" s="209"/>
      <c r="D9" s="209"/>
      <c r="E9" s="209"/>
      <c r="F9" s="209"/>
    </row>
    <row r="10" spans="1:7" x14ac:dyDescent="0.25">
      <c r="A10" s="111"/>
    </row>
    <row r="11" spans="1:7" ht="15.75" thickBot="1" x14ac:dyDescent="0.3">
      <c r="A11" s="133" t="s">
        <v>8</v>
      </c>
      <c r="B11" s="133" t="s">
        <v>47</v>
      </c>
      <c r="C11" s="133" t="s">
        <v>56</v>
      </c>
      <c r="D11" s="133" t="s">
        <v>51</v>
      </c>
      <c r="E11" s="133" t="s">
        <v>60</v>
      </c>
      <c r="F11" s="133" t="s">
        <v>94</v>
      </c>
    </row>
    <row r="12" spans="1:7" x14ac:dyDescent="0.25">
      <c r="A12" s="105"/>
      <c r="B12" s="119"/>
      <c r="C12" s="119"/>
      <c r="D12" s="119"/>
      <c r="E12" s="119"/>
      <c r="F12" s="119"/>
    </row>
    <row r="13" spans="1:7" x14ac:dyDescent="0.25">
      <c r="A13" s="119" t="s">
        <v>81</v>
      </c>
      <c r="B13" s="115" t="s">
        <v>129</v>
      </c>
      <c r="C13" s="127"/>
      <c r="D13" s="127"/>
      <c r="E13" s="112"/>
      <c r="F13" s="112"/>
    </row>
    <row r="14" spans="1:7" x14ac:dyDescent="0.25">
      <c r="A14" s="147" t="s">
        <v>3</v>
      </c>
      <c r="B14" s="115" t="s">
        <v>52</v>
      </c>
      <c r="C14" s="119">
        <f>'1 T'!F14</f>
        <v>33124</v>
      </c>
      <c r="D14" s="119">
        <f>'2 T'!F14</f>
        <v>30216</v>
      </c>
      <c r="E14" s="119">
        <f>'3 T'!F14</f>
        <v>40502</v>
      </c>
      <c r="F14" s="119">
        <v>53486</v>
      </c>
      <c r="G14" s="155"/>
    </row>
    <row r="15" spans="1:7" x14ac:dyDescent="0.25">
      <c r="A15" s="113" t="s">
        <v>53</v>
      </c>
      <c r="B15" s="115" t="s">
        <v>54</v>
      </c>
      <c r="C15" s="119">
        <f>'1 T'!F15</f>
        <v>0</v>
      </c>
      <c r="D15" s="119">
        <f>'2 T'!F15</f>
        <v>0</v>
      </c>
      <c r="E15" s="119">
        <f>'3 T'!F15</f>
        <v>0</v>
      </c>
      <c r="F15" s="119">
        <v>0</v>
      </c>
    </row>
    <row r="16" spans="1:7" x14ac:dyDescent="0.25">
      <c r="A16" s="113" t="s">
        <v>136</v>
      </c>
      <c r="B16" s="115" t="s">
        <v>52</v>
      </c>
      <c r="C16" s="119">
        <f>'1 T'!F16</f>
        <v>117</v>
      </c>
      <c r="D16" s="119">
        <f>'2 T'!F16</f>
        <v>0</v>
      </c>
      <c r="E16" s="119">
        <f>'3 T'!F16</f>
        <v>0</v>
      </c>
      <c r="F16" s="119">
        <v>117</v>
      </c>
    </row>
    <row r="17" spans="1:8" x14ac:dyDescent="0.25">
      <c r="A17" s="113" t="s">
        <v>16</v>
      </c>
      <c r="B17" s="115" t="s">
        <v>52</v>
      </c>
      <c r="C17" s="119">
        <f>'1 T'!F17</f>
        <v>13801</v>
      </c>
      <c r="D17" s="119">
        <f>'2 T'!F17</f>
        <v>15033</v>
      </c>
      <c r="E17" s="119">
        <f>'3 T'!F17</f>
        <v>14496</v>
      </c>
      <c r="F17" s="119">
        <f t="shared" ref="F17" si="0">AVERAGE(C17:E17)</f>
        <v>14443.333333333334</v>
      </c>
    </row>
    <row r="18" spans="1:8" x14ac:dyDescent="0.25">
      <c r="A18" s="113" t="s">
        <v>131</v>
      </c>
      <c r="B18" s="115" t="s">
        <v>52</v>
      </c>
      <c r="C18" s="119">
        <f>'1 T'!F18</f>
        <v>44</v>
      </c>
      <c r="D18" s="119">
        <f>'2 T'!F18</f>
        <v>0</v>
      </c>
      <c r="E18" s="119">
        <f>'3 T'!F18</f>
        <v>0</v>
      </c>
      <c r="F18" s="119">
        <v>44</v>
      </c>
    </row>
    <row r="19" spans="1:8" x14ac:dyDescent="0.25">
      <c r="A19" s="148" t="s">
        <v>91</v>
      </c>
      <c r="B19" s="115" t="s">
        <v>124</v>
      </c>
      <c r="C19" s="119">
        <f>'1 T'!F19</f>
        <v>11809</v>
      </c>
      <c r="D19" s="119">
        <f>'2 T'!F19</f>
        <v>13006</v>
      </c>
      <c r="E19" s="119">
        <f>'3 T'!F19</f>
        <v>14500</v>
      </c>
      <c r="F19" s="119">
        <v>16244</v>
      </c>
    </row>
    <row r="20" spans="1:8" x14ac:dyDescent="0.25">
      <c r="A20" s="148"/>
      <c r="B20" s="115" t="s">
        <v>52</v>
      </c>
      <c r="C20" s="119">
        <f>'1 T'!F20</f>
        <v>8529</v>
      </c>
      <c r="D20" s="119">
        <f>'2 T'!F20</f>
        <v>9546</v>
      </c>
      <c r="E20" s="119">
        <f>'3 T'!F20</f>
        <v>10647</v>
      </c>
      <c r="F20" s="119">
        <v>11839</v>
      </c>
    </row>
    <row r="21" spans="1:8" x14ac:dyDescent="0.25">
      <c r="A21" s="147" t="s">
        <v>13</v>
      </c>
      <c r="B21" s="115" t="s">
        <v>52</v>
      </c>
      <c r="C21" s="119">
        <f>'1 T'!F21</f>
        <v>138</v>
      </c>
      <c r="D21" s="119">
        <f>'2 T'!F21</f>
        <v>158</v>
      </c>
      <c r="E21" s="119">
        <f>'3 T'!F21</f>
        <v>153</v>
      </c>
      <c r="F21" s="196">
        <v>359</v>
      </c>
    </row>
    <row r="22" spans="1:8" x14ac:dyDescent="0.25">
      <c r="A22" s="147" t="s">
        <v>14</v>
      </c>
      <c r="B22" s="115" t="s">
        <v>52</v>
      </c>
      <c r="C22" s="119">
        <f>'1 T'!F22</f>
        <v>193</v>
      </c>
      <c r="D22" s="119">
        <f>'2 T'!F22</f>
        <v>397</v>
      </c>
      <c r="E22" s="119">
        <f>'3 T'!F22</f>
        <v>417</v>
      </c>
      <c r="F22" s="119">
        <v>960</v>
      </c>
    </row>
    <row r="23" spans="1:8" x14ac:dyDescent="0.25">
      <c r="A23" s="147" t="s">
        <v>126</v>
      </c>
      <c r="B23" s="175" t="s">
        <v>52</v>
      </c>
      <c r="C23" s="119">
        <f>'1 T'!F23</f>
        <v>51</v>
      </c>
      <c r="D23" s="119">
        <f>'2 T'!F23</f>
        <v>176</v>
      </c>
      <c r="E23" s="119">
        <f>'3 T'!F23</f>
        <v>184</v>
      </c>
      <c r="F23" s="119">
        <v>229</v>
      </c>
      <c r="H23" s="132" t="s">
        <v>142</v>
      </c>
    </row>
    <row r="24" spans="1:8" x14ac:dyDescent="0.25">
      <c r="A24" s="147" t="s">
        <v>15</v>
      </c>
      <c r="B24" s="117" t="s">
        <v>52</v>
      </c>
      <c r="C24" s="119">
        <f>'1 T'!F24</f>
        <v>31</v>
      </c>
      <c r="D24" s="119">
        <f>'2 T'!F24</f>
        <v>146</v>
      </c>
      <c r="E24" s="119">
        <f>'3 T'!F24</f>
        <v>272</v>
      </c>
      <c r="F24" s="119">
        <v>352</v>
      </c>
      <c r="H24" s="132">
        <f>F15+F20+F21+F22+F23+F24+F28+(F29/1.38)</f>
        <v>23960.72463768116</v>
      </c>
    </row>
    <row r="25" spans="1:8" x14ac:dyDescent="0.25">
      <c r="A25" s="147" t="s">
        <v>4</v>
      </c>
      <c r="B25" s="115" t="s">
        <v>55</v>
      </c>
      <c r="C25" s="119">
        <f>'1 T'!F25</f>
        <v>137962</v>
      </c>
      <c r="D25" s="119">
        <f>'2 T'!F25</f>
        <v>146845</v>
      </c>
      <c r="E25" s="119">
        <f>'3 T'!F25</f>
        <v>150833</v>
      </c>
      <c r="F25" s="119">
        <v>165907</v>
      </c>
      <c r="H25" s="132">
        <f>F14-F15-F16-F17-F18-F20</f>
        <v>27042.666666666664</v>
      </c>
    </row>
    <row r="26" spans="1:8" x14ac:dyDescent="0.25">
      <c r="A26" s="149"/>
      <c r="B26" s="115" t="s">
        <v>52</v>
      </c>
      <c r="C26" s="119">
        <f>'1 T'!F26</f>
        <v>116667</v>
      </c>
      <c r="D26" s="119">
        <f>'2 T'!F26</f>
        <v>117243</v>
      </c>
      <c r="E26" s="119">
        <f>'3 T'!F26</f>
        <v>119854</v>
      </c>
      <c r="F26" s="119">
        <v>130443</v>
      </c>
      <c r="H26" s="132">
        <f>H24+H25</f>
        <v>51003.391304347824</v>
      </c>
    </row>
    <row r="27" spans="1:8" x14ac:dyDescent="0.25">
      <c r="A27" s="147" t="s">
        <v>128</v>
      </c>
      <c r="B27" s="115" t="s">
        <v>125</v>
      </c>
      <c r="C27" s="119">
        <f>'1 T'!F27</f>
        <v>952</v>
      </c>
      <c r="D27" s="119">
        <f>'2 T'!F27</f>
        <v>2056</v>
      </c>
      <c r="E27" s="119">
        <f>'3 T'!F27</f>
        <v>2303</v>
      </c>
      <c r="F27" s="119">
        <v>2927</v>
      </c>
    </row>
    <row r="28" spans="1:8" x14ac:dyDescent="0.25">
      <c r="A28" s="147"/>
      <c r="B28" s="115" t="s">
        <v>52</v>
      </c>
      <c r="C28" s="119">
        <f>'1 T'!F28</f>
        <v>952</v>
      </c>
      <c r="D28" s="119">
        <f>'2 T'!F28</f>
        <v>2050</v>
      </c>
      <c r="E28" s="119">
        <f>'3 T'!F28</f>
        <v>2298</v>
      </c>
      <c r="F28" s="119">
        <v>2921</v>
      </c>
    </row>
    <row r="29" spans="1:8" ht="15" customHeight="1" x14ac:dyDescent="0.25">
      <c r="A29" s="147" t="s">
        <v>82</v>
      </c>
      <c r="B29" s="115" t="s">
        <v>125</v>
      </c>
      <c r="C29" s="119">
        <f>'1 T'!F29</f>
        <v>3094</v>
      </c>
      <c r="D29" s="119">
        <f>'2 T'!F29</f>
        <v>7333</v>
      </c>
      <c r="E29" s="119">
        <f>'3 T'!F29</f>
        <v>7781</v>
      </c>
      <c r="F29" s="119">
        <v>10075</v>
      </c>
      <c r="G29" s="155"/>
    </row>
    <row r="30" spans="1:8" ht="15" customHeight="1" x14ac:dyDescent="0.25">
      <c r="A30" s="147"/>
      <c r="B30" s="115" t="s">
        <v>52</v>
      </c>
      <c r="C30" s="119">
        <f>'1 T'!F30</f>
        <v>2242.0289855072465</v>
      </c>
      <c r="D30" s="119">
        <f>'2 T'!F30</f>
        <v>5313.768115942029</v>
      </c>
      <c r="E30" s="119">
        <f>'3 T'!F30</f>
        <v>5638.4057971014499</v>
      </c>
      <c r="F30" s="119">
        <v>7300.7246376811599</v>
      </c>
      <c r="G30" s="155"/>
    </row>
    <row r="31" spans="1:8" ht="15" customHeight="1" thickBot="1" x14ac:dyDescent="0.3">
      <c r="A31" s="121" t="s">
        <v>83</v>
      </c>
      <c r="B31" s="122" t="s">
        <v>129</v>
      </c>
      <c r="C31" s="121">
        <f>'1 T'!F31</f>
        <v>147824</v>
      </c>
      <c r="D31" s="121">
        <f>'2 T'!F31</f>
        <v>160919</v>
      </c>
      <c r="E31" s="121">
        <f>'3 T'!F31</f>
        <v>169837</v>
      </c>
      <c r="F31" s="121">
        <v>185659</v>
      </c>
    </row>
    <row r="32" spans="1:8" ht="36" customHeight="1" thickTop="1" x14ac:dyDescent="0.25">
      <c r="A32" s="219" t="s">
        <v>137</v>
      </c>
      <c r="B32" s="219"/>
      <c r="C32" s="219"/>
      <c r="D32" s="219"/>
      <c r="E32" s="219"/>
      <c r="F32" s="219"/>
    </row>
    <row r="33" spans="1:12" ht="15.75" customHeight="1" x14ac:dyDescent="0.25">
      <c r="A33" s="197"/>
      <c r="B33" s="197"/>
      <c r="C33" s="197"/>
      <c r="D33" s="197"/>
      <c r="E33" s="197"/>
    </row>
    <row r="34" spans="1:12" ht="12.75" customHeight="1" x14ac:dyDescent="0.25">
      <c r="A34" s="216" t="s">
        <v>37</v>
      </c>
      <c r="B34" s="216"/>
      <c r="C34" s="135"/>
      <c r="D34" s="135"/>
      <c r="E34" s="135"/>
    </row>
    <row r="35" spans="1:12" ht="12.75" customHeight="1" x14ac:dyDescent="0.25"/>
    <row r="36" spans="1:12" ht="12.75" customHeight="1" x14ac:dyDescent="0.25">
      <c r="A36" s="209" t="s">
        <v>99</v>
      </c>
      <c r="B36" s="209"/>
      <c r="C36" s="209"/>
      <c r="D36" s="209"/>
      <c r="E36" s="209"/>
    </row>
    <row r="37" spans="1:12" x14ac:dyDescent="0.25">
      <c r="A37" s="209" t="s">
        <v>18</v>
      </c>
      <c r="B37" s="209"/>
      <c r="C37" s="209"/>
      <c r="D37" s="209"/>
      <c r="E37" s="209"/>
    </row>
    <row r="38" spans="1:12" x14ac:dyDescent="0.25">
      <c r="A38" s="209" t="s">
        <v>102</v>
      </c>
      <c r="B38" s="209"/>
      <c r="C38" s="209"/>
      <c r="D38" s="209"/>
      <c r="E38" s="209"/>
    </row>
    <row r="39" spans="1:12" ht="12" customHeight="1" x14ac:dyDescent="0.25">
      <c r="A39" s="104"/>
      <c r="B39" s="111"/>
      <c r="C39" s="111"/>
      <c r="D39" s="111"/>
    </row>
    <row r="40" spans="1:12" s="106" customFormat="1" ht="15.75" thickBot="1" x14ac:dyDescent="0.3">
      <c r="A40" s="124" t="s">
        <v>8</v>
      </c>
      <c r="B40" s="124" t="s">
        <v>56</v>
      </c>
      <c r="C40" s="124" t="s">
        <v>51</v>
      </c>
      <c r="D40" s="124" t="s">
        <v>60</v>
      </c>
      <c r="E40" s="124" t="s">
        <v>94</v>
      </c>
    </row>
    <row r="41" spans="1:12" x14ac:dyDescent="0.25">
      <c r="A41" s="105"/>
      <c r="B41" s="119"/>
      <c r="C41" s="119"/>
      <c r="D41" s="119"/>
      <c r="E41" s="119"/>
    </row>
    <row r="42" spans="1:12" x14ac:dyDescent="0.25">
      <c r="A42" s="119" t="s">
        <v>12</v>
      </c>
      <c r="B42" s="127">
        <f>+'1 T'!E42</f>
        <v>6969231882</v>
      </c>
      <c r="C42" s="127">
        <f>+'2 T'!E42</f>
        <v>11728736589</v>
      </c>
      <c r="D42" s="127">
        <f>+'3 T'!E42</f>
        <v>10525955511.999996</v>
      </c>
      <c r="E42" s="127">
        <f>+SUM(B42:D42)</f>
        <v>29223923982.999996</v>
      </c>
    </row>
    <row r="43" spans="1:12" x14ac:dyDescent="0.25">
      <c r="A43" s="125" t="s">
        <v>3</v>
      </c>
      <c r="B43" s="119">
        <f>+'1 T'!E43</f>
        <v>6107591944</v>
      </c>
      <c r="C43" s="119">
        <f>+'2 T'!E43</f>
        <v>9086754706</v>
      </c>
      <c r="D43" s="127">
        <f>+'3 T'!E43</f>
        <v>7203374368.9999962</v>
      </c>
      <c r="E43" s="127">
        <f t="shared" ref="E43:E54" si="1">+SUM(B43:D43)</f>
        <v>22397721018.999996</v>
      </c>
      <c r="I43" s="125"/>
      <c r="L43" s="113"/>
    </row>
    <row r="44" spans="1:12" x14ac:dyDescent="0.25">
      <c r="A44" s="125" t="s">
        <v>13</v>
      </c>
      <c r="B44" s="119">
        <f>+'1 T'!E44</f>
        <v>87225634</v>
      </c>
      <c r="C44" s="119">
        <f>+'2 T'!E44</f>
        <v>92881694.999999985</v>
      </c>
      <c r="D44" s="127">
        <f>+'3 T'!E44</f>
        <v>49790302</v>
      </c>
      <c r="E44" s="127">
        <f t="shared" si="1"/>
        <v>229897631</v>
      </c>
      <c r="I44" s="125"/>
      <c r="L44" s="113"/>
    </row>
    <row r="45" spans="1:12" x14ac:dyDescent="0.25">
      <c r="A45" s="137" t="s">
        <v>14</v>
      </c>
      <c r="B45" s="119">
        <f>+'1 T'!E45</f>
        <v>226187848.99999997</v>
      </c>
      <c r="C45" s="119">
        <f>+'2 T'!E45</f>
        <v>302618405</v>
      </c>
      <c r="D45" s="127">
        <f>+'3 T'!E45</f>
        <v>540062168</v>
      </c>
      <c r="E45" s="127">
        <f t="shared" si="1"/>
        <v>1068868422</v>
      </c>
      <c r="I45" s="125"/>
      <c r="L45" s="113"/>
    </row>
    <row r="46" spans="1:12" x14ac:dyDescent="0.25">
      <c r="A46" s="137" t="s">
        <v>7</v>
      </c>
      <c r="B46" s="146">
        <f>+'1 T'!E46</f>
        <v>489536202</v>
      </c>
      <c r="C46" s="146">
        <f>+'2 T'!E46</f>
        <v>1979604554</v>
      </c>
      <c r="D46" s="127">
        <f>+'3 T'!E46</f>
        <v>1697268476.0000005</v>
      </c>
      <c r="E46" s="127">
        <f t="shared" si="1"/>
        <v>4166409232.0000005</v>
      </c>
      <c r="I46" s="125"/>
      <c r="L46" s="113"/>
    </row>
    <row r="47" spans="1:12" x14ac:dyDescent="0.25">
      <c r="A47" s="137" t="s">
        <v>139</v>
      </c>
      <c r="B47" s="198">
        <f>+'1 T'!E47</f>
        <v>0</v>
      </c>
      <c r="C47" s="198">
        <f>+'2 T'!E47</f>
        <v>0</v>
      </c>
      <c r="D47" s="185">
        <f>+'3 T'!E47</f>
        <v>0</v>
      </c>
      <c r="E47" s="185">
        <f t="shared" si="1"/>
        <v>0</v>
      </c>
      <c r="I47" s="125"/>
      <c r="L47" s="113"/>
    </row>
    <row r="48" spans="1:12" x14ac:dyDescent="0.25">
      <c r="A48" s="126" t="s">
        <v>15</v>
      </c>
      <c r="B48" s="127">
        <f>+'1 T'!E48</f>
        <v>58690252.999999993</v>
      </c>
      <c r="C48" s="127">
        <f>+'2 T'!E48</f>
        <v>266877229</v>
      </c>
      <c r="D48" s="127">
        <f>+'3 T'!E48</f>
        <v>423972537</v>
      </c>
      <c r="E48" s="127">
        <f t="shared" si="1"/>
        <v>749540019</v>
      </c>
      <c r="I48" s="125"/>
      <c r="L48" s="113"/>
    </row>
    <row r="49" spans="1:12" x14ac:dyDescent="0.25">
      <c r="A49" s="125" t="s">
        <v>92</v>
      </c>
      <c r="B49" s="127">
        <f>+'1 T'!E49</f>
        <v>0</v>
      </c>
      <c r="C49" s="127">
        <f>+'2 T'!E49</f>
        <v>0</v>
      </c>
      <c r="D49" s="185">
        <f>'3 T'!E49</f>
        <v>611487660</v>
      </c>
      <c r="E49" s="185">
        <f t="shared" si="1"/>
        <v>611487660</v>
      </c>
      <c r="F49" s="155"/>
      <c r="I49" s="201"/>
      <c r="L49" s="113"/>
    </row>
    <row r="50" spans="1:12" x14ac:dyDescent="0.25">
      <c r="A50" s="125" t="s">
        <v>140</v>
      </c>
      <c r="B50" s="185">
        <f>+'1 T'!E50</f>
        <v>0</v>
      </c>
      <c r="C50" s="185">
        <f>+'2 T'!E50</f>
        <v>0</v>
      </c>
      <c r="D50" s="185">
        <f>'3 T'!E50</f>
        <v>0</v>
      </c>
      <c r="E50" s="185">
        <f t="shared" si="1"/>
        <v>0</v>
      </c>
      <c r="I50" s="125"/>
    </row>
    <row r="51" spans="1:12" x14ac:dyDescent="0.25">
      <c r="A51" s="126" t="s">
        <v>133</v>
      </c>
      <c r="B51" s="185">
        <f>+'1 T'!E51</f>
        <v>0</v>
      </c>
      <c r="C51" s="185">
        <f>+'2 T'!E51</f>
        <v>0</v>
      </c>
      <c r="D51" s="185">
        <f>'3 T'!E51</f>
        <v>0</v>
      </c>
      <c r="E51" s="185">
        <f t="shared" si="1"/>
        <v>0</v>
      </c>
      <c r="I51" s="125"/>
    </row>
    <row r="52" spans="1:12" x14ac:dyDescent="0.25">
      <c r="A52" s="118" t="s">
        <v>4</v>
      </c>
      <c r="B52" s="127">
        <f>+'1 T'!E52</f>
        <v>9527737000</v>
      </c>
      <c r="C52" s="127">
        <f>+'2 T'!E52</f>
        <v>13943764000</v>
      </c>
      <c r="D52" s="127">
        <f>+'3 T'!E52</f>
        <v>12651703900</v>
      </c>
      <c r="E52" s="127">
        <f t="shared" si="1"/>
        <v>36123204900</v>
      </c>
    </row>
    <row r="53" spans="1:12" x14ac:dyDescent="0.25">
      <c r="A53" s="118" t="s">
        <v>16</v>
      </c>
      <c r="B53" s="127">
        <f>+'1 T'!E53</f>
        <v>1414293200</v>
      </c>
      <c r="C53" s="127">
        <f>+'2 T'!E53</f>
        <v>1824883500</v>
      </c>
      <c r="D53" s="127">
        <f>+'3 T'!E53</f>
        <v>2219188500</v>
      </c>
      <c r="E53" s="127">
        <f t="shared" si="1"/>
        <v>5458365200</v>
      </c>
    </row>
    <row r="54" spans="1:12" ht="15" customHeight="1" x14ac:dyDescent="0.25">
      <c r="A54" s="119" t="s">
        <v>70</v>
      </c>
      <c r="B54" s="185">
        <f>+'1 T'!E54</f>
        <v>0</v>
      </c>
      <c r="C54" s="185">
        <f>+'2 T'!E54</f>
        <v>0</v>
      </c>
      <c r="D54" s="185">
        <f>+'3 T'!E54</f>
        <v>0</v>
      </c>
      <c r="E54" s="185">
        <f t="shared" si="1"/>
        <v>0</v>
      </c>
      <c r="F54" s="119"/>
    </row>
    <row r="55" spans="1:12" ht="15" customHeight="1" x14ac:dyDescent="0.25">
      <c r="A55" s="119"/>
      <c r="B55" s="185"/>
      <c r="C55" s="185"/>
      <c r="D55" s="185"/>
      <c r="E55" s="185"/>
      <c r="F55" s="119"/>
    </row>
    <row r="56" spans="1:12" ht="15" customHeight="1" thickBot="1" x14ac:dyDescent="0.3">
      <c r="A56" s="121" t="s">
        <v>17</v>
      </c>
      <c r="B56" s="121">
        <f>+SUM(B42,B52,B53)+B54</f>
        <v>17911262082</v>
      </c>
      <c r="C56" s="121">
        <f t="shared" ref="C56:E56" si="2">+SUM(C42,C52,C53)+C54</f>
        <v>27497384089</v>
      </c>
      <c r="D56" s="121">
        <f t="shared" si="2"/>
        <v>25396847911.999996</v>
      </c>
      <c r="E56" s="121">
        <f t="shared" si="2"/>
        <v>70805494083</v>
      </c>
      <c r="F56" s="135"/>
    </row>
    <row r="57" spans="1:12" ht="15" customHeight="1" thickTop="1" x14ac:dyDescent="0.25">
      <c r="A57" s="115" t="s">
        <v>20</v>
      </c>
      <c r="B57" s="128"/>
      <c r="C57" s="128"/>
      <c r="D57" s="128"/>
      <c r="E57" s="135"/>
      <c r="F57" s="135"/>
    </row>
    <row r="58" spans="1:12" ht="15" customHeight="1" x14ac:dyDescent="0.25">
      <c r="A58" s="115"/>
      <c r="B58" s="128"/>
      <c r="C58" s="128"/>
      <c r="D58" s="128"/>
      <c r="E58" s="135"/>
      <c r="F58" s="135"/>
    </row>
    <row r="59" spans="1:12" ht="15" customHeight="1" x14ac:dyDescent="0.25">
      <c r="A59" s="115"/>
      <c r="B59" s="128"/>
      <c r="C59" s="128"/>
      <c r="D59" s="128"/>
      <c r="E59" s="135"/>
      <c r="F59" s="135"/>
    </row>
    <row r="60" spans="1:12" ht="15" customHeight="1" x14ac:dyDescent="0.25">
      <c r="A60" s="213" t="s">
        <v>21</v>
      </c>
      <c r="B60" s="213"/>
      <c r="C60" s="213"/>
      <c r="D60" s="213"/>
      <c r="E60" s="213"/>
      <c r="F60" s="155"/>
    </row>
    <row r="61" spans="1:12" x14ac:dyDescent="0.25">
      <c r="A61" s="209" t="s">
        <v>22</v>
      </c>
      <c r="B61" s="209"/>
      <c r="C61" s="209"/>
      <c r="D61" s="209"/>
      <c r="E61" s="209"/>
    </row>
    <row r="62" spans="1:12" x14ac:dyDescent="0.25">
      <c r="A62" s="209" t="s">
        <v>102</v>
      </c>
      <c r="B62" s="209"/>
      <c r="C62" s="209"/>
      <c r="D62" s="209"/>
      <c r="E62" s="209"/>
    </row>
    <row r="63" spans="1:12" s="106" customFormat="1" x14ac:dyDescent="0.25">
      <c r="A63" s="214"/>
      <c r="B63" s="214"/>
      <c r="C63" s="214"/>
      <c r="D63" s="214"/>
    </row>
    <row r="64" spans="1:12" ht="15.75" thickBot="1" x14ac:dyDescent="0.3">
      <c r="A64" s="124" t="s">
        <v>23</v>
      </c>
      <c r="B64" s="124" t="s">
        <v>56</v>
      </c>
      <c r="C64" s="124" t="s">
        <v>51</v>
      </c>
      <c r="D64" s="124" t="s">
        <v>60</v>
      </c>
      <c r="E64" s="124" t="s">
        <v>94</v>
      </c>
    </row>
    <row r="65" spans="1:6" s="136" customFormat="1" x14ac:dyDescent="0.25">
      <c r="A65" s="132"/>
      <c r="B65" s="132"/>
      <c r="C65" s="132"/>
      <c r="D65" s="132"/>
      <c r="E65" s="132"/>
    </row>
    <row r="66" spans="1:6" x14ac:dyDescent="0.25">
      <c r="A66" s="132" t="s">
        <v>115</v>
      </c>
      <c r="B66" s="132">
        <f>'1 T'!E66</f>
        <v>17852571829</v>
      </c>
      <c r="C66" s="132">
        <f>'2 T'!E66</f>
        <v>27230506860</v>
      </c>
      <c r="D66" s="132">
        <f>'3 T'!E66</f>
        <v>24972875374.999996</v>
      </c>
      <c r="E66" s="132">
        <f>SUM(B66:D66)</f>
        <v>70055954064</v>
      </c>
    </row>
    <row r="67" spans="1:6" x14ac:dyDescent="0.25">
      <c r="A67" s="168" t="s">
        <v>116</v>
      </c>
      <c r="B67" s="132">
        <f>'1 T'!E67</f>
        <v>17852571829</v>
      </c>
      <c r="C67" s="132">
        <f>'2 T'!E67</f>
        <v>27230506860</v>
      </c>
      <c r="D67" s="132">
        <f>'3 T'!E67</f>
        <v>24972875374.999996</v>
      </c>
      <c r="E67" s="132">
        <f t="shared" ref="E67:E72" si="3">SUM(B67:D67)</f>
        <v>70055954064</v>
      </c>
    </row>
    <row r="68" spans="1:6" x14ac:dyDescent="0.25">
      <c r="A68" s="132" t="s">
        <v>25</v>
      </c>
      <c r="B68" s="132">
        <f>'1 T'!E68</f>
        <v>58690252.999999993</v>
      </c>
      <c r="C68" s="132">
        <f>'2 T'!E68</f>
        <v>266877229</v>
      </c>
      <c r="D68" s="132">
        <f>'3 T'!E68</f>
        <v>423972537</v>
      </c>
      <c r="E68" s="132">
        <f t="shared" si="3"/>
        <v>749540019</v>
      </c>
    </row>
    <row r="69" spans="1:6" x14ac:dyDescent="0.25">
      <c r="A69" s="129" t="s">
        <v>116</v>
      </c>
      <c r="B69" s="132">
        <f>'1 T'!E69</f>
        <v>58690252.999999993</v>
      </c>
      <c r="C69" s="132">
        <f>'2 T'!E69</f>
        <v>266877229</v>
      </c>
      <c r="D69" s="132">
        <f>'3 T'!E69</f>
        <v>423972537</v>
      </c>
      <c r="E69" s="132">
        <f t="shared" si="3"/>
        <v>749540019</v>
      </c>
    </row>
    <row r="70" spans="1:6" x14ac:dyDescent="0.25">
      <c r="A70" s="166" t="s">
        <v>114</v>
      </c>
      <c r="B70" s="177">
        <f>'1 T'!E70</f>
        <v>0</v>
      </c>
      <c r="C70" s="177">
        <f>'2 T'!E70</f>
        <v>0</v>
      </c>
      <c r="D70" s="177">
        <f>'3 T'!E70</f>
        <v>0</v>
      </c>
      <c r="E70" s="177">
        <f t="shared" si="3"/>
        <v>0</v>
      </c>
    </row>
    <row r="71" spans="1:6" x14ac:dyDescent="0.25">
      <c r="A71" s="129" t="s">
        <v>70</v>
      </c>
      <c r="B71" s="177">
        <f>'1 T'!E71</f>
        <v>0</v>
      </c>
      <c r="C71" s="177">
        <f>'2 T'!E71</f>
        <v>0</v>
      </c>
      <c r="D71" s="177">
        <f>'3 T'!E71</f>
        <v>0</v>
      </c>
      <c r="E71" s="177">
        <f t="shared" si="3"/>
        <v>0</v>
      </c>
    </row>
    <row r="72" spans="1:6" x14ac:dyDescent="0.25">
      <c r="A72" s="169" t="s">
        <v>69</v>
      </c>
      <c r="B72" s="177">
        <f>'1 T'!E72</f>
        <v>0</v>
      </c>
      <c r="C72" s="177">
        <f>'2 T'!E72</f>
        <v>0</v>
      </c>
      <c r="D72" s="177">
        <f>'3 T'!E72</f>
        <v>0</v>
      </c>
      <c r="E72" s="177">
        <f t="shared" si="3"/>
        <v>0</v>
      </c>
      <c r="F72" s="155"/>
    </row>
    <row r="73" spans="1:6" ht="15.75" thickBot="1" x14ac:dyDescent="0.3">
      <c r="A73" s="121" t="s">
        <v>28</v>
      </c>
      <c r="B73" s="121">
        <f>B66+B68+B70</f>
        <v>17911262082</v>
      </c>
      <c r="C73" s="121">
        <f t="shared" ref="C73:E73" si="4">C66+C68+C70</f>
        <v>27497384089</v>
      </c>
      <c r="D73" s="121">
        <f t="shared" si="4"/>
        <v>25396847911.999996</v>
      </c>
      <c r="E73" s="121">
        <f t="shared" si="4"/>
        <v>70805494083</v>
      </c>
    </row>
    <row r="74" spans="1:6" ht="15.75" thickTop="1" x14ac:dyDescent="0.25">
      <c r="A74" s="119" t="s">
        <v>20</v>
      </c>
    </row>
    <row r="75" spans="1:6" x14ac:dyDescent="0.25">
      <c r="A75" s="119"/>
    </row>
    <row r="77" spans="1:6" x14ac:dyDescent="0.25">
      <c r="A77" s="213" t="s">
        <v>29</v>
      </c>
      <c r="B77" s="213"/>
      <c r="C77" s="213"/>
      <c r="D77" s="213"/>
      <c r="F77" s="155"/>
    </row>
    <row r="78" spans="1:6" x14ac:dyDescent="0.25">
      <c r="A78" s="209" t="s">
        <v>68</v>
      </c>
      <c r="B78" s="209"/>
      <c r="C78" s="209"/>
      <c r="D78" s="209"/>
    </row>
    <row r="79" spans="1:6" x14ac:dyDescent="0.25">
      <c r="A79" s="209" t="s">
        <v>102</v>
      </c>
      <c r="B79" s="209"/>
      <c r="C79" s="209"/>
      <c r="D79" s="209"/>
    </row>
    <row r="81" spans="1:5" ht="15.75" thickBot="1" x14ac:dyDescent="0.3">
      <c r="A81" s="133" t="s">
        <v>23</v>
      </c>
      <c r="B81" s="133" t="s">
        <v>56</v>
      </c>
      <c r="C81" s="133" t="s">
        <v>51</v>
      </c>
      <c r="D81" s="133" t="s">
        <v>60</v>
      </c>
      <c r="E81" s="133" t="s">
        <v>94</v>
      </c>
    </row>
    <row r="83" spans="1:5" x14ac:dyDescent="0.25">
      <c r="A83" s="132" t="s">
        <v>106</v>
      </c>
      <c r="B83" s="132">
        <f>+'1 T'!E83</f>
        <v>3253001584.25</v>
      </c>
      <c r="C83" s="132">
        <f>+'2 T'!E83</f>
        <v>4030264631.4199982</v>
      </c>
      <c r="D83" s="132">
        <f>+'3 T'!E83</f>
        <v>5671862008.5199966</v>
      </c>
      <c r="E83" s="132">
        <f>+B83</f>
        <v>3253001584.25</v>
      </c>
    </row>
    <row r="84" spans="1:5" x14ac:dyDescent="0.25">
      <c r="A84" s="132" t="s">
        <v>33</v>
      </c>
      <c r="B84" s="132">
        <f>+'1 T'!E84</f>
        <v>18688525129.169998</v>
      </c>
      <c r="C84" s="132">
        <f>+'2 T'!E84</f>
        <v>29138981466.099998</v>
      </c>
      <c r="D84" s="132">
        <f>+'3 T'!E84</f>
        <v>29540000000</v>
      </c>
      <c r="E84" s="132">
        <f>+B84+C84+D84</f>
        <v>77367506595.269989</v>
      </c>
    </row>
    <row r="85" spans="1:5" x14ac:dyDescent="0.25">
      <c r="A85" s="129" t="s">
        <v>2</v>
      </c>
      <c r="B85" s="132">
        <f>+'1 T'!E85</f>
        <v>5988525129.1700001</v>
      </c>
      <c r="C85" s="132">
        <f>+'2 T'!E85</f>
        <v>13891981466.1</v>
      </c>
      <c r="D85" s="132">
        <f>+'3 T'!E85</f>
        <v>12040000000</v>
      </c>
      <c r="E85" s="132">
        <f>+B85+C85+D85</f>
        <v>31920506595.27</v>
      </c>
    </row>
    <row r="86" spans="1:5" x14ac:dyDescent="0.25">
      <c r="A86" s="129" t="s">
        <v>108</v>
      </c>
      <c r="B86" s="132">
        <f>+'1 T'!E86</f>
        <v>11100000000</v>
      </c>
      <c r="C86" s="132">
        <f>+'2 T'!E86</f>
        <v>11700000000</v>
      </c>
      <c r="D86" s="132">
        <f>+'3 T'!E86</f>
        <v>16900000000</v>
      </c>
      <c r="E86" s="132">
        <f>+B86+C86+D86</f>
        <v>39700000000</v>
      </c>
    </row>
    <row r="87" spans="1:5" x14ac:dyDescent="0.25">
      <c r="A87" s="129" t="s">
        <v>109</v>
      </c>
      <c r="B87" s="132">
        <f>+'1 T'!E87</f>
        <v>1600000000</v>
      </c>
      <c r="C87" s="132">
        <f>+'2 T'!E87</f>
        <v>3547000000</v>
      </c>
      <c r="D87" s="132">
        <f>+'3 T'!E87</f>
        <v>600000000</v>
      </c>
      <c r="E87" s="132">
        <f>+B87+C87+D87</f>
        <v>5747000000</v>
      </c>
    </row>
    <row r="88" spans="1:5" x14ac:dyDescent="0.25">
      <c r="A88" s="132" t="s">
        <v>34</v>
      </c>
      <c r="B88" s="119">
        <f>+'1 T'!E88</f>
        <v>21941526713.419998</v>
      </c>
      <c r="C88" s="119">
        <f>+'2 T'!E88</f>
        <v>33169246097.519997</v>
      </c>
      <c r="D88" s="132">
        <f>+'3 T'!E88</f>
        <v>35211862008.519997</v>
      </c>
      <c r="E88" s="119">
        <f>+E83+E84</f>
        <v>80620508179.519989</v>
      </c>
    </row>
    <row r="89" spans="1:5" x14ac:dyDescent="0.25">
      <c r="A89" s="132" t="s">
        <v>35</v>
      </c>
      <c r="B89" s="119">
        <f>+'1 T'!E89</f>
        <v>17911262082</v>
      </c>
      <c r="C89" s="119">
        <f>+'2 T'!E89</f>
        <v>27497384089</v>
      </c>
      <c r="D89" s="132">
        <f>+'3 T'!E89</f>
        <v>25396847911.999996</v>
      </c>
      <c r="E89" s="119">
        <f>+B89+C89+D89</f>
        <v>70805494083</v>
      </c>
    </row>
    <row r="90" spans="1:5" x14ac:dyDescent="0.25">
      <c r="A90" s="132" t="s">
        <v>36</v>
      </c>
      <c r="B90" s="132">
        <f>+'1 T'!E90</f>
        <v>4030264631.4199982</v>
      </c>
      <c r="C90" s="132">
        <f>+'2 T'!E90</f>
        <v>5671862008.5199966</v>
      </c>
      <c r="D90" s="132">
        <f>+'3 T'!E90</f>
        <v>9815014096.5200005</v>
      </c>
      <c r="E90" s="132">
        <f>+E88-E89</f>
        <v>9815014096.519989</v>
      </c>
    </row>
    <row r="91" spans="1:5" ht="15.75" thickBot="1" x14ac:dyDescent="0.3">
      <c r="A91" s="121"/>
      <c r="B91" s="121"/>
      <c r="C91" s="121"/>
      <c r="D91" s="121"/>
      <c r="E91" s="121"/>
    </row>
    <row r="92" spans="1:5" ht="15.75" thickTop="1" x14ac:dyDescent="0.25">
      <c r="A92" s="119" t="s">
        <v>37</v>
      </c>
    </row>
    <row r="95" spans="1:5" x14ac:dyDescent="0.25">
      <c r="A95" s="119" t="s">
        <v>143</v>
      </c>
    </row>
    <row r="98" spans="1:1" x14ac:dyDescent="0.25">
      <c r="A98" s="151"/>
    </row>
    <row r="99" spans="1:1" x14ac:dyDescent="0.25">
      <c r="A99" s="151"/>
    </row>
    <row r="100" spans="1:1" x14ac:dyDescent="0.25">
      <c r="A100" s="151"/>
    </row>
  </sheetData>
  <mergeCells count="15">
    <mergeCell ref="A78:D78"/>
    <mergeCell ref="A79:D79"/>
    <mergeCell ref="A36:E36"/>
    <mergeCell ref="A37:E37"/>
    <mergeCell ref="A38:E38"/>
    <mergeCell ref="A60:E60"/>
    <mergeCell ref="A61:E61"/>
    <mergeCell ref="A62:E62"/>
    <mergeCell ref="A63:D63"/>
    <mergeCell ref="A77:D77"/>
    <mergeCell ref="A34:B34"/>
    <mergeCell ref="A1:E1"/>
    <mergeCell ref="A8:F8"/>
    <mergeCell ref="A9:F9"/>
    <mergeCell ref="A32:F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topLeftCell="A31" zoomScale="90" zoomScaleNormal="90" workbookViewId="0">
      <selection activeCell="I24" sqref="I24"/>
    </sheetView>
  </sheetViews>
  <sheetFormatPr baseColWidth="10" defaultColWidth="11.42578125" defaultRowHeight="15" x14ac:dyDescent="0.25"/>
  <cols>
    <col min="1" max="1" width="56" style="132" customWidth="1"/>
    <col min="2" max="2" width="19.5703125" style="132" customWidth="1"/>
    <col min="3" max="3" width="18.5703125" style="132" bestFit="1" customWidth="1"/>
    <col min="4" max="4" width="19.7109375" style="132" bestFit="1" customWidth="1"/>
    <col min="5" max="5" width="22.85546875" style="132" customWidth="1"/>
    <col min="6" max="6" width="18.7109375" style="132" customWidth="1"/>
    <col min="7" max="7" width="15.7109375" style="132" customWidth="1"/>
    <col min="8" max="8" width="16.42578125" style="132" customWidth="1"/>
    <col min="9" max="9" width="15.42578125" style="132" customWidth="1"/>
    <col min="10" max="10" width="15.7109375" style="132" customWidth="1"/>
    <col min="11" max="16384" width="11.42578125" style="132"/>
  </cols>
  <sheetData>
    <row r="1" spans="1:7" x14ac:dyDescent="0.25">
      <c r="A1" s="209" t="s">
        <v>117</v>
      </c>
      <c r="B1" s="209"/>
      <c r="C1" s="209"/>
      <c r="D1" s="209"/>
      <c r="E1" s="209"/>
    </row>
    <row r="2" spans="1:7" x14ac:dyDescent="0.25">
      <c r="A2" s="104" t="s">
        <v>38</v>
      </c>
      <c r="B2" s="105" t="s">
        <v>39</v>
      </c>
      <c r="C2" s="106"/>
      <c r="D2" s="107"/>
      <c r="E2" s="106"/>
    </row>
    <row r="3" spans="1:7" x14ac:dyDescent="0.25">
      <c r="A3" s="104" t="s">
        <v>40</v>
      </c>
      <c r="B3" s="108" t="s">
        <v>41</v>
      </c>
      <c r="C3" s="106"/>
      <c r="D3" s="109"/>
      <c r="E3" s="106"/>
    </row>
    <row r="4" spans="1:7" x14ac:dyDescent="0.25">
      <c r="A4" s="104" t="s">
        <v>42</v>
      </c>
      <c r="B4" s="106" t="s">
        <v>43</v>
      </c>
      <c r="C4" s="109"/>
      <c r="D4" s="109"/>
      <c r="E4" s="106"/>
    </row>
    <row r="5" spans="1:7" x14ac:dyDescent="0.25">
      <c r="A5" s="104" t="s">
        <v>80</v>
      </c>
      <c r="B5" s="131">
        <v>2014</v>
      </c>
      <c r="C5" s="106"/>
      <c r="D5" s="106"/>
      <c r="E5" s="106"/>
    </row>
    <row r="6" spans="1:7" x14ac:dyDescent="0.25">
      <c r="A6" s="104"/>
      <c r="B6" s="131"/>
      <c r="C6" s="106"/>
      <c r="D6" s="106"/>
      <c r="E6" s="106"/>
    </row>
    <row r="8" spans="1:7" x14ac:dyDescent="0.25">
      <c r="A8" s="209" t="s">
        <v>44</v>
      </c>
      <c r="B8" s="209"/>
      <c r="C8" s="209"/>
      <c r="D8" s="209"/>
      <c r="E8" s="209"/>
      <c r="F8" s="209"/>
      <c r="G8" s="209"/>
    </row>
    <row r="9" spans="1:7" x14ac:dyDescent="0.25">
      <c r="A9" s="209" t="s">
        <v>45</v>
      </c>
      <c r="B9" s="209"/>
      <c r="C9" s="209"/>
      <c r="D9" s="209"/>
      <c r="E9" s="209"/>
      <c r="F9" s="209"/>
      <c r="G9" s="209"/>
    </row>
    <row r="10" spans="1:7" x14ac:dyDescent="0.25">
      <c r="A10" s="111"/>
    </row>
    <row r="11" spans="1:7" ht="15.75" thickBot="1" x14ac:dyDescent="0.3">
      <c r="A11" s="133" t="s">
        <v>8</v>
      </c>
      <c r="B11" s="133" t="s">
        <v>47</v>
      </c>
      <c r="C11" s="133" t="s">
        <v>56</v>
      </c>
      <c r="D11" s="133" t="s">
        <v>51</v>
      </c>
      <c r="E11" s="133" t="s">
        <v>60</v>
      </c>
      <c r="F11" s="133" t="s">
        <v>64</v>
      </c>
      <c r="G11" s="133" t="s">
        <v>90</v>
      </c>
    </row>
    <row r="12" spans="1:7" x14ac:dyDescent="0.25">
      <c r="A12" s="105"/>
      <c r="B12" s="119"/>
      <c r="C12" s="119"/>
      <c r="D12" s="119"/>
      <c r="E12" s="119"/>
      <c r="F12" s="119"/>
      <c r="G12" s="119"/>
    </row>
    <row r="13" spans="1:7" x14ac:dyDescent="0.25">
      <c r="A13" s="119" t="s">
        <v>81</v>
      </c>
      <c r="B13" s="134"/>
      <c r="C13" s="127"/>
      <c r="D13" s="127"/>
      <c r="E13" s="112"/>
      <c r="F13" s="112"/>
      <c r="G13" s="112"/>
    </row>
    <row r="14" spans="1:7" x14ac:dyDescent="0.25">
      <c r="A14" s="147" t="s">
        <v>3</v>
      </c>
      <c r="B14" s="115" t="s">
        <v>52</v>
      </c>
      <c r="C14" s="119">
        <f>'1 T'!F14</f>
        <v>33124</v>
      </c>
      <c r="D14" s="119">
        <f>'2 T'!F14</f>
        <v>30216</v>
      </c>
      <c r="E14" s="119">
        <f>'3 T'!F14</f>
        <v>40502</v>
      </c>
      <c r="F14" s="119">
        <f>'4 T'!F14</f>
        <v>55982</v>
      </c>
      <c r="G14" s="119">
        <v>78329</v>
      </c>
    </row>
    <row r="15" spans="1:7" x14ac:dyDescent="0.25">
      <c r="A15" s="113" t="s">
        <v>53</v>
      </c>
      <c r="B15" s="115" t="s">
        <v>54</v>
      </c>
      <c r="C15" s="188">
        <f>'1 T'!F15</f>
        <v>0</v>
      </c>
      <c r="D15" s="188">
        <f>'2 T'!F15</f>
        <v>0</v>
      </c>
      <c r="E15" s="188">
        <f>'3 T'!F15</f>
        <v>0</v>
      </c>
      <c r="F15" s="188">
        <f>'4 T'!F15</f>
        <v>0</v>
      </c>
      <c r="G15" s="188">
        <v>0</v>
      </c>
    </row>
    <row r="16" spans="1:7" x14ac:dyDescent="0.25">
      <c r="A16" s="113" t="s">
        <v>136</v>
      </c>
      <c r="B16" s="115" t="s">
        <v>52</v>
      </c>
      <c r="C16" s="188">
        <f>'1 T'!F16</f>
        <v>117</v>
      </c>
      <c r="D16" s="188">
        <f>'2 T'!F16</f>
        <v>0</v>
      </c>
      <c r="E16" s="188">
        <f>'3 T'!F16</f>
        <v>0</v>
      </c>
      <c r="F16" s="188">
        <f>'4 T'!F16</f>
        <v>0</v>
      </c>
      <c r="G16" s="188">
        <v>117</v>
      </c>
    </row>
    <row r="17" spans="1:9" x14ac:dyDescent="0.25">
      <c r="A17" s="113" t="s">
        <v>16</v>
      </c>
      <c r="B17" s="115" t="s">
        <v>52</v>
      </c>
      <c r="C17" s="119">
        <f>'1 T'!F17</f>
        <v>13801</v>
      </c>
      <c r="D17" s="119">
        <f>'2 T'!F17</f>
        <v>15033</v>
      </c>
      <c r="E17" s="119">
        <f>'3 T'!F17</f>
        <v>14496</v>
      </c>
      <c r="F17" s="119">
        <f>'4 T'!F17</f>
        <v>13399</v>
      </c>
      <c r="G17" s="119">
        <v>17834</v>
      </c>
    </row>
    <row r="18" spans="1:9" x14ac:dyDescent="0.25">
      <c r="A18" s="113" t="s">
        <v>131</v>
      </c>
      <c r="B18" s="115" t="s">
        <v>52</v>
      </c>
      <c r="C18" s="188">
        <f>'1 T'!F18</f>
        <v>44</v>
      </c>
      <c r="D18" s="188">
        <f>'2 T'!F18</f>
        <v>0</v>
      </c>
      <c r="E18" s="188">
        <f>'3 T'!F18</f>
        <v>0</v>
      </c>
      <c r="F18" s="188">
        <f>'4 T'!F18</f>
        <v>2243</v>
      </c>
      <c r="G18" s="119">
        <v>2243</v>
      </c>
    </row>
    <row r="19" spans="1:9" x14ac:dyDescent="0.25">
      <c r="A19" s="148" t="s">
        <v>91</v>
      </c>
      <c r="B19" s="115" t="s">
        <v>124</v>
      </c>
      <c r="C19" s="119">
        <f>'1 T'!F19</f>
        <v>11809</v>
      </c>
      <c r="D19" s="119">
        <f>'2 T'!F19</f>
        <v>13006</v>
      </c>
      <c r="E19" s="119">
        <f>'3 T'!F19</f>
        <v>14500</v>
      </c>
      <c r="F19" s="119">
        <f>'4 T'!F19</f>
        <v>15401</v>
      </c>
      <c r="G19" s="119">
        <v>18236</v>
      </c>
    </row>
    <row r="20" spans="1:9" x14ac:dyDescent="0.25">
      <c r="A20" s="148"/>
      <c r="B20" s="115" t="s">
        <v>52</v>
      </c>
      <c r="C20" s="119">
        <f>'1 T'!F20</f>
        <v>8529</v>
      </c>
      <c r="D20" s="119">
        <f>'2 T'!F20</f>
        <v>9546</v>
      </c>
      <c r="E20" s="119">
        <f>'3 T'!F20</f>
        <v>10647</v>
      </c>
      <c r="F20" s="119">
        <f>'4 T'!F20</f>
        <v>11330</v>
      </c>
      <c r="G20" s="119">
        <v>13264</v>
      </c>
    </row>
    <row r="21" spans="1:9" x14ac:dyDescent="0.25">
      <c r="A21" s="147" t="s">
        <v>13</v>
      </c>
      <c r="B21" s="115" t="s">
        <v>52</v>
      </c>
      <c r="C21" s="119">
        <f>'1 T'!F21</f>
        <v>138</v>
      </c>
      <c r="D21" s="119">
        <f>'2 T'!F21</f>
        <v>158</v>
      </c>
      <c r="E21" s="119">
        <f>'3 T'!F21</f>
        <v>153</v>
      </c>
      <c r="F21" s="119">
        <f>'4 T'!F21</f>
        <v>133</v>
      </c>
      <c r="G21" s="119">
        <v>465</v>
      </c>
    </row>
    <row r="22" spans="1:9" x14ac:dyDescent="0.25">
      <c r="A22" s="147" t="s">
        <v>14</v>
      </c>
      <c r="B22" s="115" t="s">
        <v>52</v>
      </c>
      <c r="C22" s="119">
        <f>'1 T'!F22</f>
        <v>193</v>
      </c>
      <c r="D22" s="119">
        <f>'2 T'!F22</f>
        <v>397</v>
      </c>
      <c r="E22" s="119">
        <f>'3 T'!F22</f>
        <v>417</v>
      </c>
      <c r="F22" s="119">
        <f>'4 T'!F22</f>
        <v>382</v>
      </c>
      <c r="G22" s="119">
        <v>1311</v>
      </c>
    </row>
    <row r="23" spans="1:9" x14ac:dyDescent="0.25">
      <c r="A23" s="147" t="s">
        <v>126</v>
      </c>
      <c r="B23" s="175" t="s">
        <v>52</v>
      </c>
      <c r="C23" s="119">
        <f>'1 T'!F23</f>
        <v>51</v>
      </c>
      <c r="D23" s="119">
        <f>'2 T'!F23</f>
        <v>176</v>
      </c>
      <c r="E23" s="119">
        <f>'3 T'!F23</f>
        <v>184</v>
      </c>
      <c r="F23" s="119">
        <f>'4 T'!F23</f>
        <v>118</v>
      </c>
      <c r="G23" s="119">
        <v>321</v>
      </c>
      <c r="I23" s="132" t="s">
        <v>142</v>
      </c>
    </row>
    <row r="24" spans="1:9" x14ac:dyDescent="0.25">
      <c r="A24" s="147" t="s">
        <v>15</v>
      </c>
      <c r="B24" s="117" t="s">
        <v>52</v>
      </c>
      <c r="C24" s="119">
        <f>'1 T'!F24</f>
        <v>31</v>
      </c>
      <c r="D24" s="119">
        <f>'2 T'!F24</f>
        <v>146</v>
      </c>
      <c r="E24" s="119">
        <f>'3 T'!F24</f>
        <v>272</v>
      </c>
      <c r="F24" s="119">
        <f>'4 T'!F24</f>
        <v>173</v>
      </c>
      <c r="G24" s="119">
        <v>433</v>
      </c>
      <c r="I24" s="132">
        <f>G15+G20+G21+G22+G23+G24+G28+(G29/1.38)</f>
        <v>28234.246376811592</v>
      </c>
    </row>
    <row r="25" spans="1:9" x14ac:dyDescent="0.25">
      <c r="A25" s="147" t="s">
        <v>4</v>
      </c>
      <c r="B25" s="115" t="s">
        <v>55</v>
      </c>
      <c r="C25" s="119">
        <f>'1 T'!F25</f>
        <v>137962</v>
      </c>
      <c r="D25" s="119">
        <f>'2 T'!F25</f>
        <v>146845</v>
      </c>
      <c r="E25" s="119">
        <f>'3 T'!F25</f>
        <v>150833</v>
      </c>
      <c r="F25" s="119">
        <f>'4 T'!F25</f>
        <v>152541</v>
      </c>
      <c r="G25" s="119">
        <v>174197</v>
      </c>
      <c r="I25" s="132">
        <f>G14-G15-G16-G17-G18-G20</f>
        <v>44871</v>
      </c>
    </row>
    <row r="26" spans="1:9" x14ac:dyDescent="0.25">
      <c r="A26" s="149"/>
      <c r="B26" s="115" t="s">
        <v>52</v>
      </c>
      <c r="C26" s="119">
        <f>'1 T'!F26</f>
        <v>116667</v>
      </c>
      <c r="D26" s="119">
        <f>'2 T'!F26</f>
        <v>117243</v>
      </c>
      <c r="E26" s="119">
        <f>'3 T'!F26</f>
        <v>119854</v>
      </c>
      <c r="F26" s="119">
        <f>'4 T'!F26</f>
        <v>121406</v>
      </c>
      <c r="G26" s="119">
        <v>136214</v>
      </c>
      <c r="I26" s="132">
        <f>I24+I25</f>
        <v>73105.246376811585</v>
      </c>
    </row>
    <row r="27" spans="1:9" x14ac:dyDescent="0.25">
      <c r="A27" s="147" t="s">
        <v>128</v>
      </c>
      <c r="B27" s="115" t="s">
        <v>125</v>
      </c>
      <c r="C27" s="119">
        <f>'1 T'!F27</f>
        <v>952</v>
      </c>
      <c r="D27" s="119">
        <f>'2 T'!F27</f>
        <v>2056</v>
      </c>
      <c r="E27" s="119">
        <f>'3 T'!F27</f>
        <v>2303</v>
      </c>
      <c r="F27" s="119">
        <f>'4 T'!F27</f>
        <v>2609</v>
      </c>
      <c r="G27" s="119">
        <v>3892</v>
      </c>
    </row>
    <row r="28" spans="1:9" x14ac:dyDescent="0.25">
      <c r="A28" s="147"/>
      <c r="B28" s="115" t="s">
        <v>52</v>
      </c>
      <c r="C28" s="119">
        <f>'1 T'!F28</f>
        <v>952</v>
      </c>
      <c r="D28" s="119">
        <f>'2 T'!F28</f>
        <v>2050</v>
      </c>
      <c r="E28" s="119">
        <f>'3 T'!F28</f>
        <v>2298</v>
      </c>
      <c r="F28" s="119">
        <f>'4 T'!F28</f>
        <v>2582</v>
      </c>
      <c r="G28" s="119">
        <v>3883</v>
      </c>
    </row>
    <row r="29" spans="1:9" ht="15" customHeight="1" x14ac:dyDescent="0.25">
      <c r="A29" s="147" t="s">
        <v>82</v>
      </c>
      <c r="B29" s="115" t="s">
        <v>125</v>
      </c>
      <c r="C29" s="188">
        <f>'1 T'!F29</f>
        <v>3094</v>
      </c>
      <c r="D29" s="188">
        <f>'2 T'!F29</f>
        <v>7333</v>
      </c>
      <c r="E29" s="188">
        <f>'3 T'!F29</f>
        <v>7781</v>
      </c>
      <c r="F29" s="188">
        <f>'4 T'!F29</f>
        <v>0</v>
      </c>
      <c r="G29" s="119">
        <v>11809</v>
      </c>
      <c r="H29" s="155"/>
    </row>
    <row r="30" spans="1:9" ht="15" customHeight="1" x14ac:dyDescent="0.25">
      <c r="A30" s="147"/>
      <c r="B30" s="115" t="s">
        <v>52</v>
      </c>
      <c r="C30" s="188">
        <f>'1 T'!F30</f>
        <v>2242.0289855072465</v>
      </c>
      <c r="D30" s="188">
        <f>'2 T'!F30</f>
        <v>5313.768115942029</v>
      </c>
      <c r="E30" s="188">
        <f>'3 T'!F30</f>
        <v>5638.4057971014499</v>
      </c>
      <c r="F30" s="188">
        <f>'4 T'!F30</f>
        <v>0</v>
      </c>
      <c r="G30" s="119">
        <v>8557.246376811594</v>
      </c>
      <c r="H30" s="155"/>
    </row>
    <row r="31" spans="1:9" ht="15" customHeight="1" thickBot="1" x14ac:dyDescent="0.3">
      <c r="A31" s="121" t="s">
        <v>83</v>
      </c>
      <c r="B31" s="122" t="s">
        <v>52</v>
      </c>
      <c r="C31" s="176">
        <f>'1 T'!F31</f>
        <v>147824</v>
      </c>
      <c r="D31" s="176">
        <f>'2 T'!F31</f>
        <v>160919</v>
      </c>
      <c r="E31" s="176">
        <f>'3 T'!F31</f>
        <v>169837</v>
      </c>
      <c r="F31" s="121">
        <f>'4 T'!F31</f>
        <v>171178</v>
      </c>
      <c r="G31" s="121">
        <v>200694</v>
      </c>
    </row>
    <row r="32" spans="1:9" ht="25.5" customHeight="1" thickTop="1" x14ac:dyDescent="0.25">
      <c r="A32" s="219" t="s">
        <v>137</v>
      </c>
      <c r="B32" s="219"/>
      <c r="C32" s="219"/>
      <c r="D32" s="219"/>
      <c r="E32" s="219"/>
      <c r="F32" s="219"/>
      <c r="G32" s="219"/>
    </row>
    <row r="33" spans="1:11" ht="12.75" customHeight="1" x14ac:dyDescent="0.25">
      <c r="A33" s="216" t="s">
        <v>37</v>
      </c>
      <c r="B33" s="216"/>
      <c r="C33" s="135"/>
      <c r="D33" s="135"/>
      <c r="E33" s="135"/>
    </row>
    <row r="34" spans="1:11" x14ac:dyDescent="0.25">
      <c r="A34" s="199"/>
      <c r="B34" s="199"/>
      <c r="C34" s="135"/>
      <c r="D34" s="135"/>
      <c r="E34" s="135"/>
    </row>
    <row r="35" spans="1:11" ht="12.75" customHeight="1" x14ac:dyDescent="0.25"/>
    <row r="36" spans="1:11" ht="12.75" customHeight="1" x14ac:dyDescent="0.25">
      <c r="A36" s="209" t="s">
        <v>99</v>
      </c>
      <c r="B36" s="209"/>
      <c r="C36" s="209"/>
      <c r="D36" s="209"/>
      <c r="E36" s="209"/>
      <c r="F36" s="209"/>
    </row>
    <row r="37" spans="1:11" x14ac:dyDescent="0.25">
      <c r="A37" s="209" t="s">
        <v>18</v>
      </c>
      <c r="B37" s="209"/>
      <c r="C37" s="209"/>
      <c r="D37" s="209"/>
      <c r="E37" s="209"/>
      <c r="F37" s="209"/>
    </row>
    <row r="38" spans="1:11" x14ac:dyDescent="0.25">
      <c r="A38" s="209" t="s">
        <v>102</v>
      </c>
      <c r="B38" s="209"/>
      <c r="C38" s="209"/>
      <c r="D38" s="209"/>
      <c r="E38" s="209"/>
      <c r="F38" s="209"/>
    </row>
    <row r="39" spans="1:11" ht="12" customHeight="1" x14ac:dyDescent="0.25">
      <c r="A39" s="104"/>
      <c r="B39" s="111"/>
      <c r="C39" s="111"/>
      <c r="D39" s="111"/>
    </row>
    <row r="40" spans="1:11" s="106" customFormat="1" ht="15.75" thickBot="1" x14ac:dyDescent="0.3">
      <c r="A40" s="124" t="s">
        <v>8</v>
      </c>
      <c r="B40" s="124" t="s">
        <v>56</v>
      </c>
      <c r="C40" s="124" t="s">
        <v>51</v>
      </c>
      <c r="D40" s="124" t="s">
        <v>60</v>
      </c>
      <c r="E40" s="124" t="s">
        <v>64</v>
      </c>
      <c r="F40" s="124" t="s">
        <v>90</v>
      </c>
    </row>
    <row r="41" spans="1:11" x14ac:dyDescent="0.25">
      <c r="A41" s="105"/>
      <c r="B41" s="119"/>
      <c r="C41" s="119"/>
      <c r="D41" s="119"/>
      <c r="E41" s="119"/>
      <c r="F41" s="119"/>
    </row>
    <row r="42" spans="1:11" x14ac:dyDescent="0.25">
      <c r="A42" s="119" t="s">
        <v>12</v>
      </c>
      <c r="B42" s="127">
        <f>+'1 T'!E42</f>
        <v>6969231882</v>
      </c>
      <c r="C42" s="127">
        <f>+'2 T'!E42</f>
        <v>11728736589</v>
      </c>
      <c r="D42" s="127">
        <f>+'3 T'!E42</f>
        <v>10525955511.999996</v>
      </c>
      <c r="E42" s="127">
        <f>+'4 T'!E42</f>
        <v>14127761298</v>
      </c>
      <c r="F42" s="127">
        <f>+SUM(B42:E42)</f>
        <v>43351685281</v>
      </c>
    </row>
    <row r="43" spans="1:11" x14ac:dyDescent="0.25">
      <c r="A43" s="125" t="s">
        <v>3</v>
      </c>
      <c r="B43" s="119">
        <f>+'1 T'!E43</f>
        <v>6107591944</v>
      </c>
      <c r="C43" s="119">
        <f>+'2 T'!E43</f>
        <v>9086754706</v>
      </c>
      <c r="D43" s="127">
        <f>+'3 T'!E43</f>
        <v>7203374368.9999962</v>
      </c>
      <c r="E43" s="127">
        <f>+'4 T'!E43</f>
        <v>10798495510</v>
      </c>
      <c r="F43" s="127">
        <f t="shared" ref="F43:F54" si="0">+SUM(B43:E43)</f>
        <v>33196216528.999996</v>
      </c>
      <c r="I43" s="125"/>
      <c r="K43" s="113"/>
    </row>
    <row r="44" spans="1:11" x14ac:dyDescent="0.25">
      <c r="A44" s="125" t="s">
        <v>13</v>
      </c>
      <c r="B44" s="119">
        <f>+'1 T'!E44</f>
        <v>87225634</v>
      </c>
      <c r="C44" s="119">
        <f>+'2 T'!E44</f>
        <v>92881694.999999985</v>
      </c>
      <c r="D44" s="127">
        <f>+'3 T'!E44</f>
        <v>49790302</v>
      </c>
      <c r="E44" s="127">
        <f>+'4 T'!E44</f>
        <v>63588302.99999994</v>
      </c>
      <c r="F44" s="127">
        <f t="shared" si="0"/>
        <v>293485933.99999994</v>
      </c>
      <c r="I44" s="125"/>
      <c r="K44" s="113"/>
    </row>
    <row r="45" spans="1:11" x14ac:dyDescent="0.25">
      <c r="A45" s="137" t="s">
        <v>14</v>
      </c>
      <c r="B45" s="119">
        <f>+'1 T'!E45</f>
        <v>226187848.99999997</v>
      </c>
      <c r="C45" s="119">
        <f>+'2 T'!E45</f>
        <v>302618405</v>
      </c>
      <c r="D45" s="127">
        <f>+'3 T'!E45</f>
        <v>540062168</v>
      </c>
      <c r="E45" s="127">
        <f>+'4 T'!E45</f>
        <v>531830066</v>
      </c>
      <c r="F45" s="127">
        <f t="shared" si="0"/>
        <v>1600698488</v>
      </c>
      <c r="I45" s="137"/>
      <c r="K45" s="113"/>
    </row>
    <row r="46" spans="1:11" x14ac:dyDescent="0.25">
      <c r="A46" s="137" t="s">
        <v>7</v>
      </c>
      <c r="B46" s="146">
        <f>+'1 T'!E46</f>
        <v>489536202</v>
      </c>
      <c r="C46" s="146">
        <f>+'2 T'!E46</f>
        <v>1979604554</v>
      </c>
      <c r="D46" s="127">
        <f>+'3 T'!E46</f>
        <v>1697268476.0000005</v>
      </c>
      <c r="E46" s="127">
        <f>+'4 T'!E46</f>
        <v>1020963558.9999995</v>
      </c>
      <c r="F46" s="127">
        <f t="shared" si="0"/>
        <v>5187372791</v>
      </c>
      <c r="I46" s="125"/>
      <c r="K46" s="113"/>
    </row>
    <row r="47" spans="1:11" x14ac:dyDescent="0.25">
      <c r="A47" s="125" t="s">
        <v>139</v>
      </c>
      <c r="B47" s="146">
        <f>+'1 T'!E47</f>
        <v>0</v>
      </c>
      <c r="C47" s="146">
        <f>+'2 T'!E47</f>
        <v>0</v>
      </c>
      <c r="D47" s="127">
        <f>+'3 T'!E47</f>
        <v>0</v>
      </c>
      <c r="E47" s="127">
        <f>+'4 T'!E47</f>
        <v>0</v>
      </c>
      <c r="F47" s="127">
        <f t="shared" si="0"/>
        <v>0</v>
      </c>
      <c r="I47" s="125"/>
      <c r="K47" s="113"/>
    </row>
    <row r="48" spans="1:11" x14ac:dyDescent="0.25">
      <c r="A48" s="126" t="s">
        <v>15</v>
      </c>
      <c r="B48" s="146">
        <f>+'1 T'!E48</f>
        <v>58690252.999999993</v>
      </c>
      <c r="C48" s="146">
        <f>+'2 T'!E48</f>
        <v>266877229</v>
      </c>
      <c r="D48" s="127">
        <f>+'3 T'!E48</f>
        <v>423972537</v>
      </c>
      <c r="E48" s="127">
        <f>+'4 T'!E48</f>
        <v>236333436.00000024</v>
      </c>
      <c r="F48" s="127">
        <f t="shared" si="0"/>
        <v>985873455.00000024</v>
      </c>
      <c r="I48" s="125"/>
      <c r="K48" s="113"/>
    </row>
    <row r="49" spans="1:11" x14ac:dyDescent="0.25">
      <c r="A49" s="125" t="s">
        <v>92</v>
      </c>
      <c r="B49" s="146">
        <f>+'1 T'!E49</f>
        <v>0</v>
      </c>
      <c r="C49" s="146">
        <f>+'2 T'!E49</f>
        <v>0</v>
      </c>
      <c r="D49" s="127">
        <f>+'3 T'!E49</f>
        <v>611487660</v>
      </c>
      <c r="E49" s="127">
        <f>+'4 T'!E49</f>
        <v>1018895424</v>
      </c>
      <c r="F49" s="127">
        <f t="shared" si="0"/>
        <v>1630383084</v>
      </c>
      <c r="I49" s="125"/>
      <c r="K49" s="113"/>
    </row>
    <row r="50" spans="1:11" x14ac:dyDescent="0.25">
      <c r="A50" s="125" t="s">
        <v>134</v>
      </c>
      <c r="B50" s="146">
        <f>+'1 T'!E50</f>
        <v>0</v>
      </c>
      <c r="C50" s="146">
        <f>+'2 T'!E50</f>
        <v>0</v>
      </c>
      <c r="D50" s="127">
        <f>+'3 T'!E50</f>
        <v>0</v>
      </c>
      <c r="E50" s="127">
        <f>+'4 T'!E50</f>
        <v>449805000</v>
      </c>
      <c r="F50" s="185">
        <f t="shared" si="0"/>
        <v>449805000</v>
      </c>
      <c r="G50" s="155"/>
      <c r="I50" s="201"/>
      <c r="K50" s="113"/>
    </row>
    <row r="51" spans="1:11" x14ac:dyDescent="0.25">
      <c r="A51" s="125" t="s">
        <v>133</v>
      </c>
      <c r="B51" s="146">
        <f>+'1 T'!E51</f>
        <v>0</v>
      </c>
      <c r="C51" s="146">
        <f>+'2 T'!E51</f>
        <v>0</v>
      </c>
      <c r="D51" s="127">
        <f>+'3 T'!E51</f>
        <v>0</v>
      </c>
      <c r="E51" s="127">
        <f>+'4 T'!E51</f>
        <v>7850000</v>
      </c>
      <c r="F51" s="185">
        <f t="shared" si="0"/>
        <v>7850000</v>
      </c>
      <c r="G51" s="155"/>
      <c r="I51" s="201"/>
    </row>
    <row r="52" spans="1:11" x14ac:dyDescent="0.25">
      <c r="A52" s="118" t="s">
        <v>4</v>
      </c>
      <c r="B52" s="185">
        <f>+'1 T'!E52</f>
        <v>9527737000</v>
      </c>
      <c r="C52" s="185">
        <f>+'2 T'!E52</f>
        <v>13943764000</v>
      </c>
      <c r="D52" s="185">
        <f>+'3 T'!E52</f>
        <v>12651703900</v>
      </c>
      <c r="E52" s="185">
        <f>+'4 T'!E52</f>
        <v>12625661500</v>
      </c>
      <c r="F52" s="185">
        <f t="shared" si="0"/>
        <v>48748866400</v>
      </c>
      <c r="G52" s="155"/>
    </row>
    <row r="53" spans="1:11" x14ac:dyDescent="0.25">
      <c r="A53" s="118" t="s">
        <v>16</v>
      </c>
      <c r="B53" s="185">
        <f>+'1 T'!E53</f>
        <v>1414293200</v>
      </c>
      <c r="C53" s="185">
        <f>+'2 T'!E53</f>
        <v>1824883500</v>
      </c>
      <c r="D53" s="185">
        <f>+'3 T'!E53</f>
        <v>2219188500</v>
      </c>
      <c r="E53" s="185">
        <f>+'4 T'!E53</f>
        <v>1584318000</v>
      </c>
      <c r="F53" s="185">
        <f t="shared" si="0"/>
        <v>7042683200</v>
      </c>
    </row>
    <row r="54" spans="1:11" ht="15" customHeight="1" x14ac:dyDescent="0.25">
      <c r="A54" s="119" t="s">
        <v>70</v>
      </c>
      <c r="B54" s="185">
        <f>+'1 T'!E54</f>
        <v>0</v>
      </c>
      <c r="C54" s="185">
        <f>+'2 T'!E54</f>
        <v>0</v>
      </c>
      <c r="D54" s="185">
        <f>+'3 T'!E54</f>
        <v>0</v>
      </c>
      <c r="E54" s="185">
        <f>+'4 T'!E54</f>
        <v>0</v>
      </c>
      <c r="F54" s="185">
        <f t="shared" si="0"/>
        <v>0</v>
      </c>
    </row>
    <row r="55" spans="1:11" ht="15" customHeight="1" x14ac:dyDescent="0.25">
      <c r="A55" s="119"/>
      <c r="B55" s="185"/>
      <c r="C55" s="185"/>
      <c r="D55" s="185"/>
      <c r="E55" s="185"/>
      <c r="F55" s="185"/>
    </row>
    <row r="56" spans="1:11" ht="15" customHeight="1" thickBot="1" x14ac:dyDescent="0.3">
      <c r="A56" s="121" t="s">
        <v>17</v>
      </c>
      <c r="B56" s="121">
        <f>B42+B52+B53+B54</f>
        <v>17911262082</v>
      </c>
      <c r="C56" s="121">
        <f>C42+C52+C53+C54</f>
        <v>27497384089</v>
      </c>
      <c r="D56" s="121">
        <f>D42+D52+D53+D54</f>
        <v>25396847911.999996</v>
      </c>
      <c r="E56" s="121">
        <f>E42+E52+E53+E54</f>
        <v>28337740798</v>
      </c>
      <c r="F56" s="121">
        <f>F42+F52+F53+F54</f>
        <v>99143234881</v>
      </c>
    </row>
    <row r="57" spans="1:11" ht="15" customHeight="1" thickTop="1" x14ac:dyDescent="0.25">
      <c r="A57" s="115" t="s">
        <v>20</v>
      </c>
      <c r="B57" s="128"/>
      <c r="C57" s="128"/>
      <c r="D57" s="128"/>
      <c r="E57" s="135"/>
      <c r="F57" s="135"/>
    </row>
    <row r="58" spans="1:11" ht="15" customHeight="1" x14ac:dyDescent="0.25">
      <c r="A58" s="150"/>
      <c r="B58" s="128"/>
      <c r="C58" s="128"/>
      <c r="D58" s="128"/>
      <c r="E58" s="135"/>
      <c r="F58" s="135"/>
    </row>
    <row r="59" spans="1:11" ht="15" customHeight="1" x14ac:dyDescent="0.25">
      <c r="A59" s="115"/>
      <c r="B59" s="128"/>
      <c r="C59" s="128"/>
      <c r="D59" s="128"/>
      <c r="E59" s="135"/>
      <c r="F59" s="135"/>
    </row>
    <row r="60" spans="1:11" ht="15" customHeight="1" x14ac:dyDescent="0.25">
      <c r="A60" s="213" t="s">
        <v>21</v>
      </c>
      <c r="B60" s="213"/>
      <c r="C60" s="213"/>
      <c r="D60" s="213"/>
      <c r="E60" s="135"/>
      <c r="F60" s="135"/>
      <c r="G60" s="155"/>
    </row>
    <row r="61" spans="1:11" x14ac:dyDescent="0.25">
      <c r="A61" s="209" t="s">
        <v>22</v>
      </c>
      <c r="B61" s="209"/>
      <c r="C61" s="209"/>
      <c r="D61" s="209"/>
    </row>
    <row r="62" spans="1:11" x14ac:dyDescent="0.25">
      <c r="A62" s="209" t="s">
        <v>102</v>
      </c>
      <c r="B62" s="209"/>
      <c r="C62" s="209"/>
      <c r="D62" s="209"/>
    </row>
    <row r="63" spans="1:11" s="106" customFormat="1" x14ac:dyDescent="0.25">
      <c r="A63" s="214"/>
      <c r="B63" s="214"/>
      <c r="C63" s="214"/>
      <c r="D63" s="214"/>
    </row>
    <row r="64" spans="1:11" ht="15.75" thickBot="1" x14ac:dyDescent="0.3">
      <c r="A64" s="124" t="s">
        <v>23</v>
      </c>
      <c r="B64" s="124" t="s">
        <v>56</v>
      </c>
      <c r="C64" s="124" t="s">
        <v>51</v>
      </c>
      <c r="D64" s="124" t="s">
        <v>60</v>
      </c>
      <c r="E64" s="124" t="s">
        <v>64</v>
      </c>
      <c r="F64" s="124" t="s">
        <v>90</v>
      </c>
    </row>
    <row r="65" spans="1:7" s="136" customFormat="1" x14ac:dyDescent="0.25">
      <c r="A65" s="132"/>
      <c r="B65" s="132"/>
      <c r="C65" s="132"/>
      <c r="D65" s="132"/>
      <c r="E65" s="132"/>
      <c r="F65" s="132"/>
    </row>
    <row r="66" spans="1:7" x14ac:dyDescent="0.25">
      <c r="A66" s="132" t="s">
        <v>115</v>
      </c>
      <c r="B66" s="132">
        <f>'1 T'!E66</f>
        <v>17852571829</v>
      </c>
      <c r="C66" s="132">
        <f>'2 T'!E66</f>
        <v>27230506860</v>
      </c>
      <c r="D66" s="132">
        <f>'3 T'!E66</f>
        <v>24972875374.999996</v>
      </c>
      <c r="E66" s="132">
        <f>'4 T'!E66</f>
        <v>28093557362</v>
      </c>
      <c r="F66" s="132">
        <f>SUM(B66:E66)</f>
        <v>98149511426</v>
      </c>
    </row>
    <row r="67" spans="1:7" x14ac:dyDescent="0.25">
      <c r="A67" s="168" t="s">
        <v>116</v>
      </c>
      <c r="B67" s="132">
        <f>'1 T'!E67</f>
        <v>17852571829</v>
      </c>
      <c r="C67" s="132">
        <f>'2 T'!E67</f>
        <v>27230506860</v>
      </c>
      <c r="D67" s="132">
        <f>'3 T'!E67</f>
        <v>24972875374.999996</v>
      </c>
      <c r="E67" s="132">
        <f>'4 T'!E67</f>
        <v>28093557362</v>
      </c>
      <c r="F67" s="132">
        <f t="shared" ref="F67:F72" si="1">SUM(B67:E67)</f>
        <v>98149511426</v>
      </c>
    </row>
    <row r="68" spans="1:7" x14ac:dyDescent="0.25">
      <c r="A68" s="132" t="s">
        <v>25</v>
      </c>
      <c r="B68" s="132">
        <f>'1 T'!E68</f>
        <v>58690252.999999993</v>
      </c>
      <c r="C68" s="132">
        <f>'2 T'!E68</f>
        <v>266877229</v>
      </c>
      <c r="D68" s="132">
        <f>'3 T'!E68</f>
        <v>423972537</v>
      </c>
      <c r="E68" s="132">
        <f>'4 T'!E68</f>
        <v>244183436.00000024</v>
      </c>
      <c r="F68" s="132">
        <f t="shared" si="1"/>
        <v>993723455.00000024</v>
      </c>
    </row>
    <row r="69" spans="1:7" x14ac:dyDescent="0.25">
      <c r="A69" s="129" t="s">
        <v>116</v>
      </c>
      <c r="B69" s="132">
        <f>'1 T'!E69</f>
        <v>58690252.999999993</v>
      </c>
      <c r="C69" s="132">
        <f>'2 T'!E69</f>
        <v>266877229</v>
      </c>
      <c r="D69" s="132">
        <f>'3 T'!E69</f>
        <v>423972537</v>
      </c>
      <c r="E69" s="132">
        <f>'4 T'!E69</f>
        <v>244183436.00000024</v>
      </c>
      <c r="F69" s="132">
        <f t="shared" si="1"/>
        <v>993723455.00000024</v>
      </c>
    </row>
    <row r="70" spans="1:7" x14ac:dyDescent="0.25">
      <c r="A70" s="166" t="s">
        <v>114</v>
      </c>
      <c r="B70" s="132">
        <f>'1 T'!E70</f>
        <v>0</v>
      </c>
      <c r="C70" s="132">
        <f>'2 T'!E70</f>
        <v>0</v>
      </c>
      <c r="D70" s="132">
        <f>'3 T'!E70</f>
        <v>0</v>
      </c>
      <c r="E70" s="132">
        <f>'4 T'!E70</f>
        <v>0</v>
      </c>
      <c r="F70" s="132">
        <f t="shared" si="1"/>
        <v>0</v>
      </c>
    </row>
    <row r="71" spans="1:7" x14ac:dyDescent="0.25">
      <c r="A71" s="129" t="s">
        <v>70</v>
      </c>
      <c r="B71" s="132">
        <f>'1 T'!E71</f>
        <v>0</v>
      </c>
      <c r="C71" s="132">
        <f>'2 T'!E71</f>
        <v>0</v>
      </c>
      <c r="D71" s="132">
        <f>'3 T'!E71</f>
        <v>0</v>
      </c>
      <c r="E71" s="132">
        <f>'4 T'!E71</f>
        <v>0</v>
      </c>
      <c r="F71" s="132">
        <f t="shared" si="1"/>
        <v>0</v>
      </c>
    </row>
    <row r="72" spans="1:7" x14ac:dyDescent="0.25">
      <c r="A72" s="169" t="s">
        <v>69</v>
      </c>
      <c r="B72" s="132">
        <f>'1 T'!E72</f>
        <v>0</v>
      </c>
      <c r="C72" s="132">
        <f>'2 T'!E72</f>
        <v>0</v>
      </c>
      <c r="D72" s="132">
        <f>'3 T'!E72</f>
        <v>0</v>
      </c>
      <c r="E72" s="132">
        <f>'4 T'!E72</f>
        <v>0</v>
      </c>
      <c r="F72" s="132">
        <f t="shared" si="1"/>
        <v>0</v>
      </c>
      <c r="G72" s="155"/>
    </row>
    <row r="73" spans="1:7" ht="15.75" thickBot="1" x14ac:dyDescent="0.3">
      <c r="A73" s="121" t="s">
        <v>28</v>
      </c>
      <c r="B73" s="121">
        <f>B66+B68+B70</f>
        <v>17911262082</v>
      </c>
      <c r="C73" s="121">
        <f t="shared" ref="C73:E73" si="2">C66+C68+C70</f>
        <v>27497384089</v>
      </c>
      <c r="D73" s="121">
        <f t="shared" si="2"/>
        <v>25396847911.999996</v>
      </c>
      <c r="E73" s="121">
        <f t="shared" si="2"/>
        <v>28337740798</v>
      </c>
      <c r="F73" s="121">
        <f>F66+F68+F70</f>
        <v>99143234881</v>
      </c>
    </row>
    <row r="74" spans="1:7" ht="15.75" thickTop="1" x14ac:dyDescent="0.25">
      <c r="A74" s="119" t="s">
        <v>20</v>
      </c>
    </row>
    <row r="75" spans="1:7" x14ac:dyDescent="0.25">
      <c r="A75" s="119"/>
    </row>
    <row r="77" spans="1:7" x14ac:dyDescent="0.25">
      <c r="A77" s="213" t="s">
        <v>29</v>
      </c>
      <c r="B77" s="213"/>
      <c r="C77" s="213"/>
      <c r="D77" s="213"/>
      <c r="G77" s="155"/>
    </row>
    <row r="78" spans="1:7" x14ac:dyDescent="0.25">
      <c r="A78" s="209" t="s">
        <v>68</v>
      </c>
      <c r="B78" s="209"/>
      <c r="C78" s="209"/>
      <c r="D78" s="209"/>
    </row>
    <row r="79" spans="1:7" x14ac:dyDescent="0.25">
      <c r="A79" s="209" t="s">
        <v>102</v>
      </c>
      <c r="B79" s="209"/>
      <c r="C79" s="209"/>
      <c r="D79" s="209"/>
    </row>
    <row r="81" spans="1:10" ht="15.75" thickBot="1" x14ac:dyDescent="0.3">
      <c r="A81" s="133" t="s">
        <v>23</v>
      </c>
      <c r="B81" s="133" t="s">
        <v>56</v>
      </c>
      <c r="C81" s="133" t="s">
        <v>51</v>
      </c>
      <c r="D81" s="133" t="s">
        <v>60</v>
      </c>
      <c r="E81" s="133" t="s">
        <v>64</v>
      </c>
      <c r="F81" s="133" t="s">
        <v>90</v>
      </c>
    </row>
    <row r="83" spans="1:10" x14ac:dyDescent="0.25">
      <c r="A83" s="132" t="s">
        <v>106</v>
      </c>
      <c r="B83" s="132">
        <f>+'1 T'!E83</f>
        <v>3253001584.25</v>
      </c>
      <c r="C83" s="132">
        <f>+'2 T'!E83</f>
        <v>4030264631.4199982</v>
      </c>
      <c r="D83" s="132">
        <f>+'3 T'!E83</f>
        <v>5671862008.5199966</v>
      </c>
      <c r="E83" s="132">
        <f>+'4 T'!E83</f>
        <v>9815014096.5200005</v>
      </c>
      <c r="F83" s="132">
        <f>+B83</f>
        <v>3253001584.25</v>
      </c>
      <c r="G83" s="155"/>
    </row>
    <row r="84" spans="1:10" x14ac:dyDescent="0.25">
      <c r="A84" s="132" t="s">
        <v>33</v>
      </c>
      <c r="B84" s="132">
        <f>+'1 T'!E84</f>
        <v>18688525129.169998</v>
      </c>
      <c r="C84" s="132">
        <f>+'2 T'!E84</f>
        <v>29138981466.099998</v>
      </c>
      <c r="D84" s="132">
        <f>+'3 T'!E84</f>
        <v>29540000000</v>
      </c>
      <c r="E84" s="132">
        <f>+'4 T'!E84</f>
        <v>22232995991.34</v>
      </c>
      <c r="F84" s="132">
        <f>SUM(B84:E84)</f>
        <v>99600502586.609985</v>
      </c>
    </row>
    <row r="85" spans="1:10" x14ac:dyDescent="0.25">
      <c r="A85" s="129" t="s">
        <v>2</v>
      </c>
      <c r="B85" s="132">
        <f>+'1 T'!E85</f>
        <v>5988525129.1700001</v>
      </c>
      <c r="C85" s="132">
        <f>+'2 T'!E85</f>
        <v>13891981466.1</v>
      </c>
      <c r="D85" s="132">
        <f>+'3 T'!E85</f>
        <v>12040000000</v>
      </c>
      <c r="E85" s="132">
        <f>+'4 T'!E85</f>
        <v>12143483991.34</v>
      </c>
      <c r="F85" s="132">
        <f t="shared" ref="F85:F87" si="3">SUM(B85:E85)</f>
        <v>44063990586.610001</v>
      </c>
      <c r="H85" s="129"/>
      <c r="I85" s="156"/>
      <c r="J85" s="156"/>
    </row>
    <row r="86" spans="1:10" x14ac:dyDescent="0.25">
      <c r="A86" s="129" t="s">
        <v>108</v>
      </c>
      <c r="B86" s="132">
        <f>+'1 T'!E86</f>
        <v>11100000000</v>
      </c>
      <c r="C86" s="132">
        <f>+'2 T'!E86</f>
        <v>11700000000</v>
      </c>
      <c r="D86" s="132">
        <f>+'3 T'!E86</f>
        <v>16900000000</v>
      </c>
      <c r="E86" s="132">
        <f>+'4 T'!E86</f>
        <v>8800000000</v>
      </c>
      <c r="F86" s="132">
        <f t="shared" si="3"/>
        <v>48500000000</v>
      </c>
      <c r="H86" s="129"/>
      <c r="I86" s="156"/>
      <c r="J86" s="156"/>
    </row>
    <row r="87" spans="1:10" x14ac:dyDescent="0.25">
      <c r="A87" s="129" t="s">
        <v>109</v>
      </c>
      <c r="B87" s="132">
        <f>+'1 T'!E87</f>
        <v>1600000000</v>
      </c>
      <c r="C87" s="132">
        <f>+'2 T'!E87</f>
        <v>3547000000</v>
      </c>
      <c r="D87" s="132">
        <f>+'3 T'!E87</f>
        <v>600000000</v>
      </c>
      <c r="E87" s="132">
        <f>+'4 T'!E87</f>
        <v>1289512000</v>
      </c>
      <c r="F87" s="132">
        <f t="shared" si="3"/>
        <v>7036512000</v>
      </c>
      <c r="H87" s="129"/>
      <c r="I87" s="156"/>
      <c r="J87" s="156"/>
    </row>
    <row r="88" spans="1:10" x14ac:dyDescent="0.25">
      <c r="A88" s="132" t="s">
        <v>34</v>
      </c>
      <c r="B88" s="119">
        <f>+'1 T'!E88</f>
        <v>21941526713.419998</v>
      </c>
      <c r="C88" s="119">
        <f>+'2 T'!E88</f>
        <v>33169246097.519997</v>
      </c>
      <c r="D88" s="132">
        <f>+'3 T'!E88</f>
        <v>35211862008.519997</v>
      </c>
      <c r="E88" s="132">
        <f>+'4 T'!E88</f>
        <v>32048010087.860001</v>
      </c>
      <c r="F88" s="119">
        <f>+F83+F84</f>
        <v>102853504170.85999</v>
      </c>
    </row>
    <row r="89" spans="1:10" x14ac:dyDescent="0.25">
      <c r="A89" s="132" t="s">
        <v>35</v>
      </c>
      <c r="B89" s="119">
        <f>+'1 T'!E89</f>
        <v>17911262082</v>
      </c>
      <c r="C89" s="119">
        <f>+'2 T'!E89</f>
        <v>27497384089</v>
      </c>
      <c r="D89" s="132">
        <f>+'3 T'!E89</f>
        <v>25396847911.999996</v>
      </c>
      <c r="E89" s="132">
        <f>+'4 T'!E89</f>
        <v>28337740798</v>
      </c>
      <c r="F89" s="119">
        <f>SUM(B89:E89)</f>
        <v>99143234881</v>
      </c>
    </row>
    <row r="90" spans="1:10" x14ac:dyDescent="0.25">
      <c r="A90" s="132" t="s">
        <v>36</v>
      </c>
      <c r="B90" s="132">
        <f>+'1 T'!E90</f>
        <v>4030264631.4199982</v>
      </c>
      <c r="C90" s="132">
        <f>+'2 T'!E90</f>
        <v>5671862008.5199966</v>
      </c>
      <c r="D90" s="132">
        <f>+'3 T'!E90</f>
        <v>9815014096.5200005</v>
      </c>
      <c r="E90" s="132">
        <f>+'4 T'!E90</f>
        <v>3710269289.8600006</v>
      </c>
      <c r="F90" s="132">
        <f>+F88-F89</f>
        <v>3710269289.8599854</v>
      </c>
    </row>
    <row r="91" spans="1:10" ht="15.75" thickBot="1" x14ac:dyDescent="0.3">
      <c r="A91" s="121"/>
      <c r="B91" s="121"/>
      <c r="C91" s="121"/>
      <c r="D91" s="121"/>
      <c r="E91" s="121"/>
      <c r="F91" s="121"/>
    </row>
    <row r="92" spans="1:10" ht="15.75" thickTop="1" x14ac:dyDescent="0.25">
      <c r="A92" s="119" t="s">
        <v>37</v>
      </c>
    </row>
    <row r="95" spans="1:10" x14ac:dyDescent="0.25">
      <c r="A95" s="119" t="s">
        <v>143</v>
      </c>
    </row>
    <row r="98" spans="1:1" x14ac:dyDescent="0.25">
      <c r="A98" s="151"/>
    </row>
    <row r="99" spans="1:1" x14ac:dyDescent="0.25">
      <c r="A99" s="151"/>
    </row>
    <row r="100" spans="1:1" x14ac:dyDescent="0.25">
      <c r="A100" s="151"/>
    </row>
  </sheetData>
  <mergeCells count="15">
    <mergeCell ref="A78:D78"/>
    <mergeCell ref="A79:D79"/>
    <mergeCell ref="A36:F36"/>
    <mergeCell ref="A37:F37"/>
    <mergeCell ref="A38:F38"/>
    <mergeCell ref="A60:D60"/>
    <mergeCell ref="A61:D61"/>
    <mergeCell ref="A62:D62"/>
    <mergeCell ref="A63:D63"/>
    <mergeCell ref="A77:D77"/>
    <mergeCell ref="A1:E1"/>
    <mergeCell ref="A33:B33"/>
    <mergeCell ref="A9:G9"/>
    <mergeCell ref="A8:G8"/>
    <mergeCell ref="A32:G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F23"/>
    </sheetView>
  </sheetViews>
  <sheetFormatPr baseColWidth="10" defaultColWidth="11.42578125" defaultRowHeight="12.75" x14ac:dyDescent="0.2"/>
  <cols>
    <col min="1" max="1" width="45.7109375" customWidth="1"/>
    <col min="2" max="2" width="14.7109375" customWidth="1"/>
    <col min="3" max="3" width="13.42578125" customWidth="1"/>
    <col min="4" max="4" width="15.7109375" customWidth="1"/>
    <col min="5" max="5" width="15.42578125" customWidth="1"/>
    <col min="6" max="6" width="16" customWidth="1"/>
  </cols>
  <sheetData>
    <row r="1" spans="1:6" ht="15" x14ac:dyDescent="0.25">
      <c r="A1" s="221" t="s">
        <v>2</v>
      </c>
      <c r="B1" s="221"/>
      <c r="C1" s="221"/>
      <c r="D1" s="221"/>
      <c r="E1" s="221"/>
      <c r="F1" s="221"/>
    </row>
    <row r="2" spans="1:6" ht="15" x14ac:dyDescent="0.25">
      <c r="A2" s="13" t="s">
        <v>38</v>
      </c>
      <c r="B2" s="14" t="s">
        <v>39</v>
      </c>
      <c r="C2" s="15"/>
      <c r="D2" s="16"/>
      <c r="E2" s="15"/>
      <c r="F2" s="15"/>
    </row>
    <row r="3" spans="1:6" ht="15" x14ac:dyDescent="0.25">
      <c r="A3" s="13" t="s">
        <v>40</v>
      </c>
      <c r="B3" s="17" t="s">
        <v>41</v>
      </c>
      <c r="C3" s="15"/>
      <c r="D3" s="18"/>
      <c r="E3" s="15"/>
      <c r="F3" s="15"/>
    </row>
    <row r="4" spans="1:6" ht="15" x14ac:dyDescent="0.25">
      <c r="A4" s="13" t="s">
        <v>42</v>
      </c>
      <c r="B4" s="15" t="s">
        <v>43</v>
      </c>
      <c r="C4" s="18"/>
      <c r="D4" s="18"/>
      <c r="E4" s="15"/>
      <c r="F4" s="15"/>
    </row>
    <row r="5" spans="1:6" ht="15" x14ac:dyDescent="0.25">
      <c r="A5" s="13" t="s">
        <v>80</v>
      </c>
      <c r="B5" s="19" t="s">
        <v>93</v>
      </c>
      <c r="C5" s="15"/>
      <c r="D5" s="15"/>
      <c r="E5" s="15"/>
      <c r="F5" s="15"/>
    </row>
    <row r="6" spans="1:6" x14ac:dyDescent="0.2">
      <c r="A6" s="20"/>
      <c r="B6" s="20"/>
      <c r="C6" s="20"/>
      <c r="D6" s="20"/>
      <c r="E6" s="20"/>
      <c r="F6" s="20"/>
    </row>
    <row r="7" spans="1:6" ht="15" x14ac:dyDescent="0.25">
      <c r="A7" s="221" t="s">
        <v>44</v>
      </c>
      <c r="B7" s="221"/>
      <c r="C7" s="221"/>
      <c r="D7" s="221"/>
      <c r="E7" s="221"/>
      <c r="F7" s="221"/>
    </row>
    <row r="8" spans="1:6" ht="15" x14ac:dyDescent="0.25">
      <c r="A8" s="221" t="s">
        <v>45</v>
      </c>
      <c r="B8" s="221"/>
      <c r="C8" s="221"/>
      <c r="D8" s="221"/>
      <c r="E8" s="221"/>
      <c r="F8" s="221"/>
    </row>
    <row r="9" spans="1:6" ht="15" x14ac:dyDescent="0.25">
      <c r="A9" s="21"/>
      <c r="B9" s="20"/>
      <c r="C9" s="20"/>
      <c r="D9" s="20"/>
      <c r="E9" s="20"/>
      <c r="F9" s="20"/>
    </row>
    <row r="10" spans="1:6" ht="13.5" thickBot="1" x14ac:dyDescent="0.25">
      <c r="A10" s="22" t="s">
        <v>46</v>
      </c>
      <c r="B10" s="22" t="s">
        <v>47</v>
      </c>
      <c r="C10" s="22" t="s">
        <v>56</v>
      </c>
      <c r="D10" s="22" t="s">
        <v>51</v>
      </c>
      <c r="E10" s="22" t="s">
        <v>60</v>
      </c>
      <c r="F10" s="22" t="s">
        <v>94</v>
      </c>
    </row>
    <row r="11" spans="1:6" ht="15" x14ac:dyDescent="0.25">
      <c r="A11" s="14"/>
      <c r="B11" s="23"/>
      <c r="C11" s="23"/>
      <c r="D11" s="23"/>
      <c r="E11" s="23"/>
      <c r="F11" s="23"/>
    </row>
    <row r="12" spans="1:6" x14ac:dyDescent="0.2">
      <c r="A12" s="24" t="s">
        <v>81</v>
      </c>
      <c r="B12" s="25"/>
      <c r="C12" s="39"/>
      <c r="D12" s="39"/>
      <c r="E12" s="39"/>
      <c r="F12" s="41"/>
    </row>
    <row r="13" spans="1:6" ht="15" x14ac:dyDescent="0.2">
      <c r="A13" s="26" t="s">
        <v>3</v>
      </c>
      <c r="B13" s="27" t="s">
        <v>52</v>
      </c>
      <c r="C13" s="39">
        <f>'[1]1T'!F13</f>
        <v>33265</v>
      </c>
      <c r="D13" s="39">
        <f>'[1]2T'!F13</f>
        <v>48616</v>
      </c>
      <c r="E13" s="39">
        <f>'[1]3T'!F13</f>
        <v>56595</v>
      </c>
      <c r="F13" s="42">
        <v>60900</v>
      </c>
    </row>
    <row r="14" spans="1:6" hidden="1" x14ac:dyDescent="0.2">
      <c r="A14" s="28" t="s">
        <v>53</v>
      </c>
      <c r="B14" s="27" t="s">
        <v>54</v>
      </c>
      <c r="C14" s="39">
        <f>'[1]1T'!F14</f>
        <v>0</v>
      </c>
      <c r="D14" s="39">
        <f>'[1]2T'!F14</f>
        <v>0</v>
      </c>
      <c r="E14" s="39">
        <f>'[1]3T'!F14</f>
        <v>0</v>
      </c>
      <c r="F14" s="43">
        <v>0</v>
      </c>
    </row>
    <row r="15" spans="1:6" x14ac:dyDescent="0.2">
      <c r="A15" s="28" t="s">
        <v>16</v>
      </c>
      <c r="B15" s="27" t="s">
        <v>52</v>
      </c>
      <c r="C15" s="39">
        <f>'[1]1T'!F15</f>
        <v>10213</v>
      </c>
      <c r="D15" s="39">
        <f>'[1]2T'!F15</f>
        <v>12014</v>
      </c>
      <c r="E15" s="39">
        <f>'[1]3T'!F15</f>
        <v>11941</v>
      </c>
      <c r="F15" s="43">
        <v>13322</v>
      </c>
    </row>
    <row r="16" spans="1:6" ht="15" x14ac:dyDescent="0.25">
      <c r="A16" s="29" t="s">
        <v>92</v>
      </c>
      <c r="B16" s="30" t="s">
        <v>52</v>
      </c>
      <c r="C16" s="31">
        <v>2322</v>
      </c>
      <c r="D16" s="31">
        <v>2546</v>
      </c>
      <c r="E16" s="31">
        <v>2624</v>
      </c>
      <c r="F16" s="31">
        <v>3010</v>
      </c>
    </row>
    <row r="17" spans="1:6" ht="15" x14ac:dyDescent="0.25">
      <c r="A17" s="38" t="s">
        <v>13</v>
      </c>
      <c r="B17" s="30" t="s">
        <v>52</v>
      </c>
      <c r="C17" s="31">
        <v>124</v>
      </c>
      <c r="D17" s="31">
        <v>140</v>
      </c>
      <c r="E17" s="31">
        <v>224</v>
      </c>
      <c r="F17" s="44">
        <v>377</v>
      </c>
    </row>
    <row r="18" spans="1:6" ht="15" x14ac:dyDescent="0.25">
      <c r="A18" s="32" t="s">
        <v>14</v>
      </c>
      <c r="B18" s="30" t="s">
        <v>52</v>
      </c>
      <c r="C18" s="31">
        <v>182</v>
      </c>
      <c r="D18" s="31">
        <v>1114</v>
      </c>
      <c r="E18" s="31">
        <v>1159</v>
      </c>
      <c r="F18" s="44">
        <v>2126</v>
      </c>
    </row>
    <row r="19" spans="1:6" ht="15" x14ac:dyDescent="0.25">
      <c r="A19" s="38" t="s">
        <v>15</v>
      </c>
      <c r="B19" s="37" t="s">
        <v>52</v>
      </c>
      <c r="C19" s="31">
        <f>'[1]1T'!F19</f>
        <v>66</v>
      </c>
      <c r="D19" s="31">
        <f>'[1]2T'!F19</f>
        <v>327</v>
      </c>
      <c r="E19" s="31">
        <f>'[1]3T'!F19</f>
        <v>469</v>
      </c>
      <c r="F19" s="45">
        <v>654</v>
      </c>
    </row>
    <row r="20" spans="1:6" ht="15" x14ac:dyDescent="0.25">
      <c r="A20" s="38" t="s">
        <v>4</v>
      </c>
      <c r="B20" s="30" t="s">
        <v>55</v>
      </c>
      <c r="C20" s="31">
        <f>'[1]1T'!F20</f>
        <v>131913</v>
      </c>
      <c r="D20" s="31">
        <f>'[1]2T'!F20</f>
        <v>155463</v>
      </c>
      <c r="E20" s="31">
        <f>'[1]3T'!F20</f>
        <v>158577</v>
      </c>
      <c r="F20" s="45">
        <v>173798</v>
      </c>
    </row>
    <row r="21" spans="1:6" ht="15" x14ac:dyDescent="0.25">
      <c r="A21" s="33"/>
      <c r="B21" s="30" t="s">
        <v>52</v>
      </c>
      <c r="C21" s="31">
        <f>'[1]1T'!F21</f>
        <v>103587</v>
      </c>
      <c r="D21" s="31">
        <f>'[1]2T'!F21</f>
        <v>119350</v>
      </c>
      <c r="E21" s="31">
        <f>'[1]3T'!F21</f>
        <v>121848</v>
      </c>
      <c r="F21" s="44">
        <v>131588</v>
      </c>
    </row>
    <row r="22" spans="1:6" ht="15" x14ac:dyDescent="0.25">
      <c r="A22" s="33" t="s">
        <v>82</v>
      </c>
      <c r="B22" s="30"/>
      <c r="C22" s="31">
        <v>89</v>
      </c>
      <c r="D22" s="31">
        <v>1221</v>
      </c>
      <c r="E22" s="31">
        <v>2932</v>
      </c>
      <c r="F22" s="45">
        <v>3051</v>
      </c>
    </row>
    <row r="23" spans="1:6" ht="13.5" thickBot="1" x14ac:dyDescent="0.25">
      <c r="A23" s="35" t="s">
        <v>87</v>
      </c>
      <c r="B23" s="36" t="s">
        <v>52</v>
      </c>
      <c r="C23" s="46">
        <v>117211</v>
      </c>
      <c r="D23" s="46">
        <v>145955</v>
      </c>
      <c r="E23" s="46">
        <v>156841</v>
      </c>
      <c r="F23" s="40">
        <v>169637</v>
      </c>
    </row>
    <row r="24" spans="1:6" s="2" customFormat="1" ht="12.75" customHeight="1" thickTop="1" x14ac:dyDescent="0.2">
      <c r="A24" s="222" t="s">
        <v>97</v>
      </c>
      <c r="B24" s="222"/>
      <c r="C24" s="222"/>
      <c r="D24" s="222"/>
      <c r="E24" s="222"/>
      <c r="F24" s="222"/>
    </row>
    <row r="25" spans="1:6" ht="12.75" customHeight="1" x14ac:dyDescent="0.2">
      <c r="A25" s="223" t="s">
        <v>86</v>
      </c>
      <c r="B25" s="223"/>
      <c r="C25" s="34"/>
      <c r="D25" s="34"/>
      <c r="E25" s="34"/>
      <c r="F25" s="34"/>
    </row>
    <row r="26" spans="1:6" ht="15" x14ac:dyDescent="0.25">
      <c r="A26" s="221"/>
      <c r="B26" s="221"/>
      <c r="C26" s="221"/>
      <c r="D26" s="221"/>
      <c r="E26" s="221"/>
      <c r="F26" s="221"/>
    </row>
  </sheetData>
  <mergeCells count="6">
    <mergeCell ref="A26:F26"/>
    <mergeCell ref="A1:F1"/>
    <mergeCell ref="A7:F7"/>
    <mergeCell ref="A8:F8"/>
    <mergeCell ref="A24:F24"/>
    <mergeCell ref="A25:B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0" sqref="E10:E20"/>
    </sheetView>
  </sheetViews>
  <sheetFormatPr baseColWidth="10" defaultColWidth="11.42578125" defaultRowHeight="12.75" x14ac:dyDescent="0.2"/>
  <cols>
    <col min="1" max="1" width="40.7109375" customWidth="1"/>
    <col min="2" max="2" width="25.7109375" customWidth="1"/>
    <col min="3" max="3" width="21.5703125" customWidth="1"/>
    <col min="4" max="4" width="22.28515625" customWidth="1"/>
    <col min="5" max="5" width="18.140625" customWidth="1"/>
  </cols>
  <sheetData>
    <row r="1" spans="1:6" ht="15" x14ac:dyDescent="0.25">
      <c r="A1" s="13" t="s">
        <v>42</v>
      </c>
      <c r="B1" s="15" t="s">
        <v>43</v>
      </c>
      <c r="C1" s="18"/>
      <c r="D1" s="18"/>
      <c r="E1" s="15"/>
      <c r="F1" s="15"/>
    </row>
    <row r="2" spans="1:6" ht="15" x14ac:dyDescent="0.25">
      <c r="A2" s="13" t="s">
        <v>80</v>
      </c>
      <c r="B2" s="19" t="s">
        <v>95</v>
      </c>
      <c r="C2" s="15"/>
      <c r="D2" s="15"/>
      <c r="E2" s="15"/>
      <c r="F2" s="15"/>
    </row>
    <row r="3" spans="1:6" x14ac:dyDescent="0.2">
      <c r="A3" s="20"/>
      <c r="B3" s="20"/>
      <c r="C3" s="20"/>
      <c r="D3" s="20"/>
      <c r="E3" s="20"/>
      <c r="F3" s="20"/>
    </row>
    <row r="4" spans="1:6" ht="15" x14ac:dyDescent="0.25">
      <c r="A4" s="221" t="s">
        <v>44</v>
      </c>
      <c r="B4" s="221"/>
      <c r="C4" s="221"/>
      <c r="D4" s="221"/>
      <c r="E4" s="221"/>
      <c r="F4" s="221"/>
    </row>
    <row r="5" spans="1:6" ht="15" x14ac:dyDescent="0.25">
      <c r="A5" s="221" t="s">
        <v>45</v>
      </c>
      <c r="B5" s="221"/>
      <c r="C5" s="221"/>
      <c r="D5" s="221"/>
      <c r="E5" s="221"/>
      <c r="F5" s="221"/>
    </row>
    <row r="6" spans="1:6" ht="15" x14ac:dyDescent="0.25">
      <c r="A6" s="21"/>
      <c r="B6" s="21"/>
      <c r="C6" s="21"/>
      <c r="D6" s="21"/>
      <c r="E6" s="21"/>
      <c r="F6" s="21"/>
    </row>
    <row r="7" spans="1:6" ht="13.5" thickBot="1" x14ac:dyDescent="0.25">
      <c r="A7" s="22" t="s">
        <v>46</v>
      </c>
      <c r="B7" s="22" t="s">
        <v>47</v>
      </c>
      <c r="C7" s="22" t="s">
        <v>56</v>
      </c>
      <c r="D7" s="22" t="s">
        <v>51</v>
      </c>
      <c r="E7" s="22" t="s">
        <v>96</v>
      </c>
      <c r="F7" s="20"/>
    </row>
    <row r="8" spans="1:6" ht="15" x14ac:dyDescent="0.25">
      <c r="A8" s="14"/>
      <c r="B8" s="23"/>
      <c r="C8" s="23"/>
      <c r="D8" s="23"/>
      <c r="E8" s="23"/>
      <c r="F8" s="20"/>
    </row>
    <row r="9" spans="1:6" x14ac:dyDescent="0.2">
      <c r="A9" s="24" t="s">
        <v>81</v>
      </c>
      <c r="B9" s="25"/>
      <c r="C9" s="47"/>
      <c r="D9" s="20"/>
      <c r="E9" s="20"/>
      <c r="F9" s="20"/>
    </row>
    <row r="10" spans="1:6" ht="15" x14ac:dyDescent="0.2">
      <c r="A10" s="26" t="s">
        <v>3</v>
      </c>
      <c r="B10" s="27" t="s">
        <v>52</v>
      </c>
      <c r="C10" s="39" t="str">
        <f>'[1]1T'!F10</f>
        <v>I Trimestre</v>
      </c>
      <c r="D10" s="39" t="str">
        <f>'[1]2T'!F10</f>
        <v>II Trimestre</v>
      </c>
      <c r="E10" s="48">
        <v>50065</v>
      </c>
      <c r="F10" s="20"/>
    </row>
    <row r="11" spans="1:6" hidden="1" x14ac:dyDescent="0.2">
      <c r="A11" s="28" t="s">
        <v>53</v>
      </c>
      <c r="B11" s="27" t="s">
        <v>54</v>
      </c>
      <c r="C11" s="39">
        <f>'[1]1T'!F11</f>
        <v>0</v>
      </c>
      <c r="D11" s="39">
        <f>'[1]2T'!F11</f>
        <v>0</v>
      </c>
      <c r="E11" s="49">
        <v>0</v>
      </c>
      <c r="F11" s="20"/>
    </row>
    <row r="12" spans="1:6" x14ac:dyDescent="0.2">
      <c r="A12" s="28" t="s">
        <v>16</v>
      </c>
      <c r="B12" s="27" t="s">
        <v>52</v>
      </c>
      <c r="C12" s="39">
        <f>'[1]1T'!F12</f>
        <v>0</v>
      </c>
      <c r="D12" s="39">
        <f>'[1]2T'!F12</f>
        <v>0</v>
      </c>
      <c r="E12" s="49">
        <v>12489</v>
      </c>
      <c r="F12" s="20"/>
    </row>
    <row r="13" spans="1:6" ht="15" x14ac:dyDescent="0.25">
      <c r="A13" s="29" t="s">
        <v>91</v>
      </c>
      <c r="B13" s="30" t="s">
        <v>52</v>
      </c>
      <c r="C13" s="31">
        <v>2322</v>
      </c>
      <c r="D13" s="31">
        <v>2546</v>
      </c>
      <c r="E13" s="31">
        <v>2715</v>
      </c>
      <c r="F13" s="50"/>
    </row>
    <row r="14" spans="1:6" ht="15" x14ac:dyDescent="0.25">
      <c r="A14" s="38" t="s">
        <v>13</v>
      </c>
      <c r="B14" s="30" t="s">
        <v>52</v>
      </c>
      <c r="C14" s="31">
        <f>'[1]1T'!F14</f>
        <v>0</v>
      </c>
      <c r="D14" s="31">
        <f>'[1]2T'!F14</f>
        <v>0</v>
      </c>
      <c r="E14" s="51">
        <v>207</v>
      </c>
      <c r="F14" s="20"/>
    </row>
    <row r="15" spans="1:6" ht="15" x14ac:dyDescent="0.25">
      <c r="A15" s="32" t="s">
        <v>14</v>
      </c>
      <c r="B15" s="30" t="s">
        <v>52</v>
      </c>
      <c r="C15" s="31">
        <f>'[1]1T'!F15</f>
        <v>10213</v>
      </c>
      <c r="D15" s="31">
        <f>'[1]2T'!F15</f>
        <v>12014</v>
      </c>
      <c r="E15" s="51">
        <v>1232</v>
      </c>
      <c r="F15" s="20"/>
    </row>
    <row r="16" spans="1:6" ht="15" x14ac:dyDescent="0.25">
      <c r="A16" s="38" t="s">
        <v>15</v>
      </c>
      <c r="B16" s="37" t="s">
        <v>52</v>
      </c>
      <c r="C16" s="31">
        <f>'[1]1T'!F16</f>
        <v>2322</v>
      </c>
      <c r="D16" s="31">
        <f>'[1]2T'!F16</f>
        <v>2546</v>
      </c>
      <c r="E16" s="52">
        <v>341</v>
      </c>
      <c r="F16" s="20"/>
    </row>
    <row r="17" spans="1:6" ht="15" x14ac:dyDescent="0.25">
      <c r="A17" s="38" t="s">
        <v>4</v>
      </c>
      <c r="B17" s="30" t="s">
        <v>55</v>
      </c>
      <c r="C17" s="31">
        <f>'[1]1T'!F17</f>
        <v>124</v>
      </c>
      <c r="D17" s="31">
        <f>'[1]2T'!F17</f>
        <v>140</v>
      </c>
      <c r="E17" s="52">
        <v>162435</v>
      </c>
      <c r="F17" s="20"/>
    </row>
    <row r="18" spans="1:6" ht="15" x14ac:dyDescent="0.25">
      <c r="A18" s="33"/>
      <c r="B18" s="30" t="s">
        <v>52</v>
      </c>
      <c r="C18" s="31">
        <f>'[1]1T'!F18</f>
        <v>182</v>
      </c>
      <c r="D18" s="31">
        <f>'[1]2T'!F18</f>
        <v>1114</v>
      </c>
      <c r="E18" s="51">
        <v>123833</v>
      </c>
      <c r="F18" s="20"/>
    </row>
    <row r="19" spans="1:6" ht="15" x14ac:dyDescent="0.25">
      <c r="A19" s="33" t="s">
        <v>82</v>
      </c>
      <c r="B19" s="30"/>
      <c r="C19" s="31">
        <v>89</v>
      </c>
      <c r="D19" s="31">
        <v>1121</v>
      </c>
      <c r="E19" s="52">
        <v>1225</v>
      </c>
      <c r="F19" s="53"/>
    </row>
    <row r="20" spans="1:6" ht="13.5" thickBot="1" x14ac:dyDescent="0.25">
      <c r="A20" s="35" t="s">
        <v>87</v>
      </c>
      <c r="B20" s="36" t="s">
        <v>52</v>
      </c>
      <c r="C20" s="54">
        <v>117211</v>
      </c>
      <c r="D20" s="54">
        <v>145955</v>
      </c>
      <c r="E20" s="54">
        <v>151181</v>
      </c>
      <c r="F20" s="34"/>
    </row>
    <row r="21" spans="1:6" ht="13.5" thickTop="1" x14ac:dyDescent="0.2">
      <c r="A21" s="222" t="s">
        <v>84</v>
      </c>
      <c r="B21" s="222"/>
      <c r="C21" s="222"/>
      <c r="D21" s="222"/>
      <c r="E21" s="222"/>
      <c r="F21" s="55"/>
    </row>
    <row r="22" spans="1:6" x14ac:dyDescent="0.2">
      <c r="A22" s="224" t="s">
        <v>85</v>
      </c>
      <c r="B22" s="224"/>
      <c r="C22" s="224"/>
      <c r="D22" s="224"/>
      <c r="E22" s="224"/>
      <c r="F22" s="224"/>
    </row>
    <row r="23" spans="1:6" x14ac:dyDescent="0.2">
      <c r="A23" s="223" t="s">
        <v>86</v>
      </c>
      <c r="B23" s="223"/>
      <c r="C23" s="34"/>
      <c r="D23" s="34"/>
      <c r="E23" s="34"/>
      <c r="F23" s="34"/>
    </row>
  </sheetData>
  <mergeCells count="5">
    <mergeCell ref="A4:F4"/>
    <mergeCell ref="A5:F5"/>
    <mergeCell ref="A21:E21"/>
    <mergeCell ref="A22:F22"/>
    <mergeCell ref="A23: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1 T</vt:lpstr>
      <vt:lpstr>2 T</vt:lpstr>
      <vt:lpstr>3 T</vt:lpstr>
      <vt:lpstr>4 T</vt:lpstr>
      <vt:lpstr>Semestral</vt:lpstr>
      <vt:lpstr>3 T Acumulado</vt:lpstr>
      <vt:lpstr>Anual</vt:lpstr>
      <vt:lpstr>Trimestrales</vt:lpstr>
      <vt:lpstr>semestral..</vt:lpstr>
      <vt:lpstr>Acumulado</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Horacio Rodriguez</cp:lastModifiedBy>
  <cp:lastPrinted>2014-02-17T22:59:19Z</cp:lastPrinted>
  <dcterms:created xsi:type="dcterms:W3CDTF">2013-01-24T21:02:40Z</dcterms:created>
  <dcterms:modified xsi:type="dcterms:W3CDTF">2015-09-29T21:03:56Z</dcterms:modified>
</cp:coreProperties>
</file>