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activeTab="0"/>
  </bookViews>
  <sheets>
    <sheet name="I Trimestre" sheetId="1" r:id="rId1"/>
    <sheet name="II Trimestre-comentarios" sheetId="2" state="hidden" r:id="rId2"/>
    <sheet name="II Trimestre " sheetId="3" r:id="rId3"/>
    <sheet name="III Trimestre" sheetId="4" r:id="rId4"/>
    <sheet name="IV Trimestre" sheetId="5" r:id="rId5"/>
    <sheet name="Semestral" sheetId="6" state="hidden" r:id="rId6"/>
    <sheet name="III T acumulado" sheetId="7" state="hidden" r:id="rId7"/>
    <sheet name="Anual 2018" sheetId="8" state="hidden" r:id="rId8"/>
    <sheet name="Hoja1" sheetId="9" state="hidden" r:id="rId9"/>
  </sheets>
  <definedNames>
    <definedName name="_xlnm.Print_Area" localSheetId="0">'I Trimestre'!$A$1:$F$117</definedName>
    <definedName name="_xlnm.Print_Area" localSheetId="2">'II Trimestre '!$A$1:$F$109</definedName>
    <definedName name="_xlnm.Print_Area" localSheetId="3">'III Trimestre'!$A$1:$F$103</definedName>
    <definedName name="_xlnm.Print_Area" localSheetId="4">'IV Trimestre'!$A$1:$F$106</definedName>
  </definedNames>
  <calcPr fullCalcOnLoad="1"/>
</workbook>
</file>

<file path=xl/comments2.xml><?xml version="1.0" encoding="utf-8"?>
<comments xmlns="http://schemas.openxmlformats.org/spreadsheetml/2006/main">
  <authors>
    <author>EXT_Kattia Vargas Acuna</author>
  </authors>
  <commentList>
    <comment ref="B41" authorId="0">
      <text>
        <r>
          <rPr>
            <b/>
            <sz val="9"/>
            <rFont val="Tahoma"/>
            <family val="2"/>
          </rPr>
          <t>EXT_Kattia Vargas Acuna:</t>
        </r>
        <r>
          <rPr>
            <sz val="9"/>
            <rFont val="Tahoma"/>
            <family val="2"/>
          </rPr>
          <t xml:space="preserve">
crédito solicitado por Almacoop ¢2,500,000, fue anulada y los ¢50,000 corresponden al 2%,  la cual se reintegra hasta el mes de mayo del 2017.</t>
        </r>
      </text>
    </comment>
    <comment ref="B47" authorId="0">
      <text>
        <r>
          <rPr>
            <b/>
            <sz val="9"/>
            <rFont val="Tahoma"/>
            <family val="2"/>
          </rPr>
          <t>EXT_Kattia Vargas Acuna:</t>
        </r>
        <r>
          <rPr>
            <sz val="9"/>
            <rFont val="Tahoma"/>
            <family val="2"/>
          </rPr>
          <t xml:space="preserve">
rédito solicitado por Cooprosanvito ¢2,500,000, fue anulada y los ¢50,000 corresponden al 2%,  la cual se reintegra hasta el mes de mayo del 2017.</t>
        </r>
      </text>
    </comment>
    <comment ref="C89" authorId="0">
      <text>
        <r>
          <rPr>
            <b/>
            <sz val="9"/>
            <rFont val="Tahoma"/>
            <family val="2"/>
          </rPr>
          <t>EXT_Kattia Vargas Acuna:</t>
        </r>
        <r>
          <rPr>
            <sz val="9"/>
            <rFont val="Tahoma"/>
            <family val="2"/>
          </rPr>
          <t xml:space="preserve">
reintegro por ¢50,000 corresponde al credito solicitado por Almacoop y fue anulada en el mes de abril del 2017, ver comentario del gasto de abril 2017.</t>
        </r>
      </text>
    </comment>
    <comment ref="C90" authorId="0">
      <text>
        <r>
          <rPr>
            <b/>
            <sz val="9"/>
            <rFont val="Tahoma"/>
            <family val="2"/>
          </rPr>
          <t>EXT_Kattia Vargas Acuna:</t>
        </r>
        <r>
          <rPr>
            <sz val="9"/>
            <rFont val="Tahoma"/>
            <family val="2"/>
          </rPr>
          <t xml:space="preserve">
reintegro por ¢50,000 corresponde al credito solicitado por Cooprosanvito y fue anulada en el mes de abril del 2017, ver comentario del gasto de abril 2017.</t>
        </r>
      </text>
    </comment>
    <comment ref="E94" authorId="0">
      <text>
        <r>
          <rPr>
            <b/>
            <sz val="9"/>
            <rFont val="Tahoma"/>
            <family val="2"/>
          </rPr>
          <t>EXT_Kattia Vargas Acuna:</t>
        </r>
        <r>
          <rPr>
            <sz val="9"/>
            <rFont val="Tahoma"/>
            <family val="2"/>
          </rPr>
          <t xml:space="preserve">
este monto tiene que coincidir con el total del II trimestre del cuadro 2. en esta ocasión no coincide porque se le sumo los superavit
 </t>
        </r>
      </text>
    </comment>
  </commentList>
</comments>
</file>

<file path=xl/comments4.xml><?xml version="1.0" encoding="utf-8"?>
<comments xmlns="http://schemas.openxmlformats.org/spreadsheetml/2006/main">
  <authors>
    <author>EXT_Kattia Vargas Acuna</author>
  </authors>
  <commentList>
    <comment ref="D39" authorId="0">
      <text>
        <r>
          <rPr>
            <b/>
            <sz val="9"/>
            <rFont val="Tahoma"/>
            <family val="2"/>
          </rPr>
          <t>EXT_Kattia Vargas Acuna:</t>
        </r>
        <r>
          <rPr>
            <sz val="9"/>
            <rFont val="Tahoma"/>
            <family val="2"/>
          </rPr>
          <t xml:space="preserve">
¢289,000 CORRESPONDEN A UN GIRO QUE SE PAGO DOBLE, POR LO QUE SE REVERSA EL 30/10/2017
</t>
        </r>
      </text>
    </comment>
    <comment ref="D40" authorId="0">
      <text>
        <r>
          <rPr>
            <b/>
            <sz val="9"/>
            <rFont val="Tahoma"/>
            <family val="2"/>
          </rPr>
          <t>EXT_Kattia Vargas Acuna:</t>
        </r>
        <r>
          <rPr>
            <sz val="9"/>
            <rFont val="Tahoma"/>
            <family val="2"/>
          </rPr>
          <t xml:space="preserve">
Hay ¢256,612 que corresponde a la renta de las capacitaciones el 14-09-2017
</t>
        </r>
      </text>
    </comment>
  </commentList>
</comments>
</file>

<file path=xl/sharedStrings.xml><?xml version="1.0" encoding="utf-8"?>
<sst xmlns="http://schemas.openxmlformats.org/spreadsheetml/2006/main" count="928" uniqueCount="132">
  <si>
    <t>FODESAF</t>
  </si>
  <si>
    <t>Cuadro 1</t>
  </si>
  <si>
    <t>Reporte de beneficiarios efectivos financiados por el Fondo de Desarrollo Social y Asignaciones Familiares</t>
  </si>
  <si>
    <t xml:space="preserve">Programa: </t>
  </si>
  <si>
    <t>Programa Nacional de Apoyo a Micro y Pequeña Empresa (Pronamype)</t>
  </si>
  <si>
    <t>Institución:</t>
  </si>
  <si>
    <t>Ministerio de Trabajo y Seguridad Social (MTSS)</t>
  </si>
  <si>
    <t>Unidad Ejecutora:</t>
  </si>
  <si>
    <t>PRONAMYPE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</si>
  <si>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</si>
  <si>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</si>
  <si>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</si>
  <si>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</si>
  <si>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</si>
  <si>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</si>
  <si>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</si>
  <si>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</si>
  <si>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</si>
  <si>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</si>
  <si>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</si>
  <si>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</si>
  <si>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</si>
  <si>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</si>
  <si>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</si>
  <si>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1. Créditos a microempresarios</t>
  </si>
  <si>
    <t>De transferencia</t>
  </si>
  <si>
    <t>Personas</t>
  </si>
  <si>
    <t>De Fideicomiso</t>
  </si>
  <si>
    <t>2. Capacitación a microempresarios</t>
  </si>
  <si>
    <t>Actividades</t>
  </si>
  <si>
    <t>3. Asistencia técnica a microempresarios</t>
  </si>
  <si>
    <t>Total</t>
  </si>
  <si>
    <t>Cuadro 2</t>
  </si>
  <si>
    <t>Reporte de gastos efectivos financiados por el Fondo de Desarrollo Social y Asignaciones Familiares</t>
  </si>
  <si>
    <t>De la transferencia FODESAF</t>
  </si>
  <si>
    <t>4. Gastos generales</t>
  </si>
  <si>
    <t>Del Fideicomiso</t>
  </si>
  <si>
    <t>Cuadro 3</t>
  </si>
  <si>
    <t>Rubro por objeto de gasto</t>
  </si>
  <si>
    <t>1. Cuenta 1.04.04 Servicios en ciencias económicas y sociales</t>
  </si>
  <si>
    <t xml:space="preserve">2. </t>
  </si>
  <si>
    <t xml:space="preserve">3. </t>
  </si>
  <si>
    <t xml:space="preserve">4. </t>
  </si>
  <si>
    <t xml:space="preserve">5. </t>
  </si>
  <si>
    <t>1.  Cuenta 4.01.07 Préstamos al sector privado</t>
  </si>
  <si>
    <t>I Trimestre</t>
  </si>
  <si>
    <t>II Trimestre</t>
  </si>
  <si>
    <t>III Trimestre</t>
  </si>
  <si>
    <t>IV Trimestre</t>
  </si>
  <si>
    <t>Anual</t>
  </si>
  <si>
    <t>Acumulado</t>
  </si>
  <si>
    <t>I Semestre</t>
  </si>
  <si>
    <t>Cuadro 4</t>
  </si>
  <si>
    <t>Reporte de ingresos efectivos girados por el Fondo de Desarrollo Social y Asignaciones Familiares</t>
  </si>
  <si>
    <t>IV trimestre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</si>
  <si>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</si>
  <si>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</si>
  <si>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</si>
  <si>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</si>
  <si>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</si>
  <si>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Acumualdo</t>
  </si>
  <si>
    <t>2.  Cuenta 4.01.07 Préstamos al sector privado</t>
  </si>
  <si>
    <t>Transferencia</t>
  </si>
  <si>
    <t>Fideicomiso</t>
  </si>
  <si>
    <t>Nota: Los beneficiarios de cada mes son las personas distintas que ingresan al programa, por esta razón se suman en el total del trimestre.</t>
  </si>
  <si>
    <t>Unidad: Colones</t>
  </si>
  <si>
    <t>Período:</t>
  </si>
  <si>
    <t>Nuevas personas en capacitación</t>
  </si>
  <si>
    <t>Personas con capacitación finalizada</t>
  </si>
  <si>
    <t>Devolución superávit FODESAF "Créditos"</t>
  </si>
  <si>
    <t>Devolución superávit FODESAF "Capacitación"</t>
  </si>
  <si>
    <t>2. Cuenta 1.04.04 Servicios en ciencias económicas y sociales</t>
  </si>
  <si>
    <t xml:space="preserve">Programa Nacional de Apoyo a la Microempresa y la Movilidad Social (PRONAMYPE)
</t>
  </si>
  <si>
    <t xml:space="preserve"> </t>
  </si>
  <si>
    <t>Fuente: Pronamype, Informes Trimestrales 2016</t>
  </si>
  <si>
    <t>Primer Semestre 2016</t>
  </si>
  <si>
    <t>Tercer Trimestre Acumulado 2016</t>
  </si>
  <si>
    <t>Fecha de actualización:  22/03/2017</t>
  </si>
  <si>
    <t>Fuente: Pronamype, Informes Trimestrales 2017</t>
  </si>
  <si>
    <t>RECUPERACIONES</t>
  </si>
  <si>
    <t>DESAF</t>
  </si>
  <si>
    <t>devolucion a desaf</t>
  </si>
  <si>
    <t>Segundo Trimestre 2017</t>
  </si>
  <si>
    <t>Fecha de actualización:  16/08/2017</t>
  </si>
  <si>
    <r>
      <t xml:space="preserve">1. Saldo en caja inicial  (5 </t>
    </r>
    <r>
      <rPr>
        <sz val="11"/>
        <rFont val="Calibri"/>
        <family val="2"/>
      </rPr>
      <t xml:space="preserve">t-1) </t>
    </r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</si>
  <si>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</si>
  <si>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CAP+CREDITO</t>
  </si>
  <si>
    <t>RECUP</t>
  </si>
  <si>
    <t>DIF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</si>
  <si>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</si>
  <si>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 xml:space="preserve">Nota: </t>
  </si>
  <si>
    <t>El monto de ¢7,500,000, corresponde a la devolución de la op 10345 UPIAV, no se formalizó.</t>
  </si>
  <si>
    <t>El monto de ¢289,000, corresponde a que se giro doble en el mes de setiembre, por lo que en el mes de octubre se hace la reversión.</t>
  </si>
  <si>
    <t xml:space="preserve">El monto de ¢12,000, corresponde a comisión  por crédito de Asoprosanramon se pago en junio y se formalizo en julio </t>
  </si>
  <si>
    <t>El monto de ¢256,612 corresponde a renta de las capacitaciones</t>
  </si>
  <si>
    <t>Fuente: Pronamype, Informes Trimestrales 2018</t>
  </si>
  <si>
    <t>Primer Trimestre 2018</t>
  </si>
  <si>
    <t>Fecha de actualización:  09-05-2019</t>
  </si>
  <si>
    <t>Notas:</t>
  </si>
  <si>
    <t>En el estado de caja única para el mes de enero hay ¢10,016,000, la cual no se toman en cuenta como ingresos efectivos por tranferencia, debido a que hubo</t>
  </si>
  <si>
    <t xml:space="preserve"> un ajuste de cuentas de recuperaciones hacia la cuenta de capacitación.</t>
  </si>
  <si>
    <t>Fecha de actualización:  09/05/2019</t>
  </si>
  <si>
    <t>Fuente: Pronamype, Informes Tercer Trimestrales 2018</t>
  </si>
  <si>
    <t>este monto es el saldo en caja inicial por transferencia del 2018, el mismo serà devuelto en su oportunidad a la Desaf.</t>
  </si>
  <si>
    <t>Segundo Trimestre 2018</t>
  </si>
  <si>
    <t>Tercer Trimestre 2018</t>
  </si>
  <si>
    <t>Fuente: Pronamype, Informe Tercer Trimestre 2018</t>
  </si>
  <si>
    <t>Cuarto Trimestre 2018</t>
  </si>
  <si>
    <t>capacitación</t>
  </si>
  <si>
    <t>crédito</t>
  </si>
  <si>
    <t>término 2017</t>
  </si>
  <si>
    <t>inició 2018</t>
  </si>
  <si>
    <t>recuperaciones</t>
  </si>
  <si>
    <t>capital semilla</t>
  </si>
  <si>
    <t>asistencia técnica</t>
  </si>
  <si>
    <t>credito</t>
  </si>
  <si>
    <t>capacitaión</t>
  </si>
  <si>
    <t>En el punto (5) Fideicomiso, mes de enero  el monto no coincide con el estado de caja única, debido a que hay ¢98,000 que corresponden a comisiones.</t>
  </si>
  <si>
    <t>En el punto (5) Fideicomiso, mes de marzo  el monto no coincide con el estado de caja única, debido a que hay ¢56,000 que corresponden a comisiones.</t>
  </si>
  <si>
    <t>diferencia</t>
  </si>
  <si>
    <t>comisión marzo</t>
  </si>
  <si>
    <t>Comisión enero</t>
  </si>
  <si>
    <t>En el punto (5) Transferencia, mes de marzo el monto no coincide con el estado de caja única, debido a que hay ¢80,342 que corresponden a una devolución</t>
  </si>
  <si>
    <t>fideicomiso a capacitación</t>
  </si>
  <si>
    <t>devolución redcom</t>
  </si>
  <si>
    <t>corrección de aporte</t>
  </si>
  <si>
    <t xml:space="preserve">El superavit por transferencia del 2017 es de ¢10,589,905,34, se desglosa: Crédito ¢476,296,00 y Capacitación ¢10,113,609,34, por lo tanto </t>
  </si>
  <si>
    <t>3. Devolución de superávit a FODESAF</t>
  </si>
  <si>
    <t>ESTADO CU</t>
  </si>
  <si>
    <t>FIDUCIARIO COLOCADO</t>
  </si>
  <si>
    <t>TOTALES</t>
  </si>
  <si>
    <t>Nota: La información de los ingresos efectivos recibidos puede "diferir" de la información que el Departamento de Presupuesto de Fodesaf registra, esto debido a que Fodesaf no registra el monto de los Fideicomisos</t>
  </si>
</sst>
</file>

<file path=xl/styles.xml><?xml version="1.0" encoding="utf-8"?>
<styleSheet xmlns="http://schemas.openxmlformats.org/spreadsheetml/2006/main">
  <numFmts count="3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,##0.00\ _€;[Red]#,##0.00\ _€"/>
    <numFmt numFmtId="182" formatCode="#,##0.00;[Red]#,##0.00"/>
    <numFmt numFmtId="183" formatCode="[$-140A]dddd\,\ dd&quot; de &quot;mmmm&quot; de &quot;yyyy"/>
    <numFmt numFmtId="184" formatCode="[$-140A]hh:mm:ss\ AM/PM"/>
    <numFmt numFmtId="185" formatCode="#,##0____"/>
    <numFmt numFmtId="186" formatCode="_-* #,##0.0\ _€_-;\-* #,##0.0\ _€_-;_-* &quot;-&quot;??\ _€_-;_-@_-"/>
    <numFmt numFmtId="187" formatCode="_-* #,##0\ _€_-;\-* #,##0\ _€_-;_-* &quot;-&quot;??\ _€_-;_-@_-"/>
    <numFmt numFmtId="188" formatCode="0.0"/>
    <numFmt numFmtId="189" formatCode="#,##0.00_ ;\-#,##0.00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9" tint="-0.24997000396251678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187" fontId="0" fillId="0" borderId="0" xfId="47" applyNumberFormat="1" applyFont="1" applyAlignment="1">
      <alignment/>
    </xf>
    <xf numFmtId="187" fontId="0" fillId="0" borderId="0" xfId="47" applyNumberFormat="1" applyFont="1" applyFill="1" applyAlignment="1">
      <alignment/>
    </xf>
    <xf numFmtId="187" fontId="44" fillId="0" borderId="0" xfId="47" applyNumberFormat="1" applyFont="1" applyFill="1" applyAlignment="1">
      <alignment horizontal="right"/>
    </xf>
    <xf numFmtId="187" fontId="44" fillId="0" borderId="0" xfId="47" applyNumberFormat="1" applyFont="1" applyFill="1" applyBorder="1" applyAlignment="1">
      <alignment vertical="top"/>
    </xf>
    <xf numFmtId="187" fontId="44" fillId="0" borderId="0" xfId="47" applyNumberFormat="1" applyFont="1" applyFill="1" applyAlignment="1">
      <alignment/>
    </xf>
    <xf numFmtId="187" fontId="44" fillId="0" borderId="0" xfId="47" applyNumberFormat="1" applyFont="1" applyFill="1" applyBorder="1" applyAlignment="1">
      <alignment vertical="top" wrapText="1"/>
    </xf>
    <xf numFmtId="187" fontId="44" fillId="0" borderId="0" xfId="47" applyNumberFormat="1" applyFont="1" applyFill="1" applyAlignment="1">
      <alignment horizontal="left"/>
    </xf>
    <xf numFmtId="187" fontId="0" fillId="0" borderId="0" xfId="47" applyNumberFormat="1" applyFont="1" applyFill="1" applyAlignment="1">
      <alignment horizontal="right"/>
    </xf>
    <xf numFmtId="187" fontId="44" fillId="0" borderId="10" xfId="47" applyNumberFormat="1" applyFont="1" applyFill="1" applyBorder="1" applyAlignment="1">
      <alignment horizontal="center"/>
    </xf>
    <xf numFmtId="187" fontId="0" fillId="0" borderId="0" xfId="47" applyNumberFormat="1" applyFont="1" applyFill="1" applyBorder="1" applyAlignment="1">
      <alignment horizontal="center"/>
    </xf>
    <xf numFmtId="187" fontId="0" fillId="0" borderId="0" xfId="47" applyNumberFormat="1" applyFont="1" applyFill="1" applyAlignment="1">
      <alignment horizontal="left"/>
    </xf>
    <xf numFmtId="187" fontId="0" fillId="0" borderId="0" xfId="47" applyNumberFormat="1" applyFont="1" applyFill="1" applyAlignment="1">
      <alignment horizontal="left" indent="1"/>
    </xf>
    <xf numFmtId="187" fontId="0" fillId="0" borderId="0" xfId="47" applyNumberFormat="1" applyFont="1" applyFill="1" applyAlignment="1">
      <alignment horizontal="center"/>
    </xf>
    <xf numFmtId="187" fontId="44" fillId="0" borderId="0" xfId="47" applyNumberFormat="1" applyFont="1" applyFill="1" applyAlignment="1">
      <alignment horizontal="center"/>
    </xf>
    <xf numFmtId="187" fontId="0" fillId="0" borderId="11" xfId="47" applyNumberFormat="1" applyFont="1" applyFill="1" applyBorder="1" applyAlignment="1">
      <alignment/>
    </xf>
    <xf numFmtId="187" fontId="0" fillId="0" borderId="0" xfId="47" applyNumberFormat="1" applyFont="1" applyFill="1" applyAlignment="1">
      <alignment/>
    </xf>
    <xf numFmtId="187" fontId="0" fillId="0" borderId="0" xfId="47" applyNumberFormat="1" applyFont="1" applyFill="1" applyBorder="1" applyAlignment="1">
      <alignment/>
    </xf>
    <xf numFmtId="187" fontId="40" fillId="0" borderId="0" xfId="47" applyNumberFormat="1" applyFont="1" applyFill="1" applyBorder="1" applyAlignment="1">
      <alignment vertical="top" wrapText="1"/>
    </xf>
    <xf numFmtId="187" fontId="0" fillId="0" borderId="10" xfId="47" applyNumberFormat="1" applyFont="1" applyFill="1" applyBorder="1" applyAlignment="1">
      <alignment horizontal="center"/>
    </xf>
    <xf numFmtId="187" fontId="0" fillId="0" borderId="10" xfId="47" applyNumberFormat="1" applyFont="1" applyFill="1" applyBorder="1" applyAlignment="1">
      <alignment/>
    </xf>
    <xf numFmtId="187" fontId="0" fillId="0" borderId="0" xfId="47" applyNumberFormat="1" applyFont="1" applyAlignment="1">
      <alignment/>
    </xf>
    <xf numFmtId="187" fontId="0" fillId="0" borderId="0" xfId="47" applyNumberFormat="1" applyFont="1" applyFill="1" applyAlignment="1">
      <alignment horizontal="left"/>
    </xf>
    <xf numFmtId="187" fontId="0" fillId="0" borderId="10" xfId="47" applyNumberFormat="1" applyFont="1" applyFill="1" applyBorder="1" applyAlignment="1">
      <alignment horizontal="left"/>
    </xf>
    <xf numFmtId="187" fontId="44" fillId="0" borderId="10" xfId="47" applyNumberFormat="1" applyFont="1" applyBorder="1" applyAlignment="1">
      <alignment horizontal="center"/>
    </xf>
    <xf numFmtId="187" fontId="0" fillId="6" borderId="0" xfId="47" applyNumberFormat="1" applyFont="1" applyFill="1" applyAlignment="1">
      <alignment horizontal="left"/>
    </xf>
    <xf numFmtId="187" fontId="0" fillId="0" borderId="0" xfId="47" applyNumberFormat="1" applyFont="1" applyAlignment="1">
      <alignment horizontal="left" indent="2"/>
    </xf>
    <xf numFmtId="187" fontId="0" fillId="0" borderId="11" xfId="47" applyNumberFormat="1" applyFont="1" applyBorder="1" applyAlignment="1">
      <alignment horizontal="left"/>
    </xf>
    <xf numFmtId="187" fontId="0" fillId="0" borderId="11" xfId="47" applyNumberFormat="1" applyFont="1" applyBorder="1" applyAlignment="1">
      <alignment/>
    </xf>
    <xf numFmtId="187" fontId="44" fillId="0" borderId="10" xfId="47" applyNumberFormat="1" applyFont="1" applyFill="1" applyBorder="1" applyAlignment="1">
      <alignment/>
    </xf>
    <xf numFmtId="187" fontId="0" fillId="0" borderId="11" xfId="47" applyNumberFormat="1" applyFont="1" applyFill="1" applyBorder="1" applyAlignment="1">
      <alignment horizontal="right"/>
    </xf>
    <xf numFmtId="187" fontId="0" fillId="6" borderId="0" xfId="47" applyNumberFormat="1" applyFont="1" applyFill="1" applyAlignment="1">
      <alignment/>
    </xf>
    <xf numFmtId="187" fontId="44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/>
    </xf>
    <xf numFmtId="1" fontId="44" fillId="0" borderId="0" xfId="47" applyNumberFormat="1" applyFont="1" applyFill="1" applyAlignment="1">
      <alignment horizontal="left"/>
    </xf>
    <xf numFmtId="187" fontId="44" fillId="0" borderId="0" xfId="47" applyNumberFormat="1" applyFont="1" applyFill="1" applyAlignment="1">
      <alignment horizontal="center"/>
    </xf>
    <xf numFmtId="0" fontId="5" fillId="0" borderId="0" xfId="52" applyFont="1" applyFill="1">
      <alignment/>
      <protection/>
    </xf>
    <xf numFmtId="187" fontId="0" fillId="0" borderId="0" xfId="47" applyNumberFormat="1" applyFont="1" applyFill="1" applyAlignment="1">
      <alignment/>
    </xf>
    <xf numFmtId="187" fontId="45" fillId="0" borderId="0" xfId="47" applyNumberFormat="1" applyFont="1" applyFill="1" applyAlignment="1">
      <alignment horizontal="left" indent="4"/>
    </xf>
    <xf numFmtId="187" fontId="44" fillId="0" borderId="11" xfId="47" applyNumberFormat="1" applyFont="1" applyFill="1" applyBorder="1" applyAlignment="1">
      <alignment/>
    </xf>
    <xf numFmtId="187" fontId="46" fillId="0" borderId="0" xfId="47" applyNumberFormat="1" applyFont="1" applyFill="1" applyAlignment="1">
      <alignment/>
    </xf>
    <xf numFmtId="187" fontId="47" fillId="0" borderId="0" xfId="47" applyNumberFormat="1" applyFont="1" applyFill="1" applyAlignment="1">
      <alignment/>
    </xf>
    <xf numFmtId="187" fontId="47" fillId="0" borderId="0" xfId="47" applyNumberFormat="1" applyFont="1" applyFill="1" applyAlignment="1">
      <alignment/>
    </xf>
    <xf numFmtId="187" fontId="0" fillId="0" borderId="0" xfId="47" applyNumberFormat="1" applyFont="1" applyAlignment="1">
      <alignment horizontal="left" indent="5"/>
    </xf>
    <xf numFmtId="187" fontId="0" fillId="0" borderId="0" xfId="47" applyNumberFormat="1" applyFont="1" applyFill="1" applyAlignment="1">
      <alignment/>
    </xf>
    <xf numFmtId="187" fontId="44" fillId="0" borderId="0" xfId="47" applyNumberFormat="1" applyFont="1" applyFill="1" applyAlignment="1">
      <alignment horizontal="center"/>
    </xf>
    <xf numFmtId="187" fontId="0" fillId="0" borderId="0" xfId="47" applyNumberFormat="1" applyFont="1" applyFill="1" applyAlignment="1">
      <alignment horizontal="left"/>
    </xf>
    <xf numFmtId="187" fontId="0" fillId="0" borderId="0" xfId="47" applyNumberFormat="1" applyFont="1" applyFill="1" applyAlignment="1">
      <alignment horizontal="left" indent="1"/>
    </xf>
    <xf numFmtId="187" fontId="0" fillId="0" borderId="0" xfId="47" applyNumberFormat="1" applyFont="1" applyFill="1" applyAlignment="1">
      <alignment/>
    </xf>
    <xf numFmtId="187" fontId="40" fillId="0" borderId="0" xfId="47" applyNumberFormat="1" applyFont="1" applyFill="1" applyAlignment="1">
      <alignment/>
    </xf>
    <xf numFmtId="187" fontId="6" fillId="0" borderId="0" xfId="47" applyNumberFormat="1" applyFont="1" applyFill="1" applyAlignment="1">
      <alignment horizontal="right"/>
    </xf>
    <xf numFmtId="187" fontId="27" fillId="0" borderId="0" xfId="47" applyNumberFormat="1" applyFont="1" applyFill="1" applyAlignment="1">
      <alignment horizontal="right"/>
    </xf>
    <xf numFmtId="187" fontId="6" fillId="0" borderId="11" xfId="47" applyNumberFormat="1" applyFont="1" applyFill="1" applyBorder="1" applyAlignment="1">
      <alignment horizontal="right"/>
    </xf>
    <xf numFmtId="187" fontId="6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 horizontal="left" indent="5"/>
    </xf>
    <xf numFmtId="187" fontId="44" fillId="0" borderId="0" xfId="47" applyNumberFormat="1" applyFont="1" applyFill="1" applyAlignment="1">
      <alignment horizontal="center"/>
    </xf>
    <xf numFmtId="187" fontId="40" fillId="0" borderId="0" xfId="47" applyNumberFormat="1" applyFont="1" applyFill="1" applyAlignment="1">
      <alignment wrapText="1"/>
    </xf>
    <xf numFmtId="187" fontId="27" fillId="0" borderId="11" xfId="47" applyNumberFormat="1" applyFont="1" applyFill="1" applyBorder="1" applyAlignment="1">
      <alignment horizontal="center"/>
    </xf>
    <xf numFmtId="187" fontId="6" fillId="0" borderId="0" xfId="47" applyNumberFormat="1" applyFont="1" applyFill="1" applyAlignment="1">
      <alignment horizontal="left"/>
    </xf>
    <xf numFmtId="187" fontId="6" fillId="6" borderId="0" xfId="47" applyNumberFormat="1" applyFont="1" applyFill="1" applyAlignment="1">
      <alignment/>
    </xf>
    <xf numFmtId="187" fontId="0" fillId="0" borderId="0" xfId="47" applyNumberFormat="1" applyFont="1" applyFill="1" applyAlignment="1">
      <alignment horizontal="center"/>
    </xf>
    <xf numFmtId="187" fontId="6" fillId="0" borderId="11" xfId="47" applyNumberFormat="1" applyFont="1" applyFill="1" applyBorder="1" applyAlignment="1">
      <alignment/>
    </xf>
    <xf numFmtId="187" fontId="0" fillId="0" borderId="0" xfId="47" applyNumberFormat="1" applyFont="1" applyFill="1" applyAlignment="1">
      <alignment/>
    </xf>
    <xf numFmtId="3" fontId="0" fillId="0" borderId="0" xfId="47" applyNumberFormat="1" applyFont="1" applyFill="1" applyAlignment="1">
      <alignment horizontal="center" vertical="center"/>
    </xf>
    <xf numFmtId="3" fontId="4" fillId="0" borderId="0" xfId="52" applyNumberFormat="1" applyFont="1" applyFill="1" applyAlignment="1">
      <alignment horizontal="center"/>
      <protection/>
    </xf>
    <xf numFmtId="3" fontId="4" fillId="0" borderId="0" xfId="47" applyNumberFormat="1" applyFont="1" applyFill="1" applyAlignment="1">
      <alignment horizontal="center"/>
    </xf>
    <xf numFmtId="3" fontId="0" fillId="0" borderId="0" xfId="47" applyNumberFormat="1" applyFont="1" applyFill="1" applyAlignment="1">
      <alignment horizontal="right"/>
    </xf>
    <xf numFmtId="3" fontId="44" fillId="0" borderId="0" xfId="47" applyNumberFormat="1" applyFont="1" applyFill="1" applyAlignment="1">
      <alignment horizontal="right"/>
    </xf>
    <xf numFmtId="3" fontId="44" fillId="0" borderId="11" xfId="47" applyNumberFormat="1" applyFont="1" applyFill="1" applyBorder="1" applyAlignment="1">
      <alignment horizontal="right"/>
    </xf>
    <xf numFmtId="3" fontId="6" fillId="0" borderId="0" xfId="47" applyNumberFormat="1" applyFont="1" applyFill="1" applyAlignment="1">
      <alignment horizontal="right"/>
    </xf>
    <xf numFmtId="3" fontId="27" fillId="0" borderId="11" xfId="47" applyNumberFormat="1" applyFont="1" applyFill="1" applyBorder="1" applyAlignment="1">
      <alignment horizontal="right"/>
    </xf>
    <xf numFmtId="187" fontId="0" fillId="0" borderId="0" xfId="47" applyNumberFormat="1" applyFont="1" applyFill="1" applyAlignment="1">
      <alignment/>
    </xf>
    <xf numFmtId="3" fontId="0" fillId="0" borderId="0" xfId="47" applyNumberFormat="1" applyFont="1" applyFill="1" applyAlignment="1">
      <alignment horizontal="right"/>
    </xf>
    <xf numFmtId="187" fontId="0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/>
    </xf>
    <xf numFmtId="187" fontId="6" fillId="0" borderId="10" xfId="47" applyNumberFormat="1" applyFont="1" applyFill="1" applyBorder="1" applyAlignment="1">
      <alignment horizontal="left"/>
    </xf>
    <xf numFmtId="187" fontId="27" fillId="0" borderId="10" xfId="47" applyNumberFormat="1" applyFont="1" applyFill="1" applyBorder="1" applyAlignment="1">
      <alignment/>
    </xf>
    <xf numFmtId="187" fontId="6" fillId="0" borderId="0" xfId="47" applyNumberFormat="1" applyFont="1" applyAlignment="1">
      <alignment horizontal="left" indent="2"/>
    </xf>
    <xf numFmtId="187" fontId="6" fillId="0" borderId="0" xfId="47" applyNumberFormat="1" applyFont="1" applyAlignment="1">
      <alignment/>
    </xf>
    <xf numFmtId="187" fontId="6" fillId="6" borderId="0" xfId="47" applyNumberFormat="1" applyFont="1" applyFill="1" applyAlignment="1">
      <alignment horizontal="left"/>
    </xf>
    <xf numFmtId="187" fontId="6" fillId="0" borderId="0" xfId="47" applyNumberFormat="1" applyFont="1" applyAlignment="1">
      <alignment horizontal="left" indent="5"/>
    </xf>
    <xf numFmtId="187" fontId="6" fillId="0" borderId="11" xfId="47" applyNumberFormat="1" applyFont="1" applyBorder="1" applyAlignment="1">
      <alignment horizontal="left"/>
    </xf>
    <xf numFmtId="187" fontId="6" fillId="0" borderId="11" xfId="47" applyNumberFormat="1" applyFont="1" applyBorder="1" applyAlignment="1">
      <alignment/>
    </xf>
    <xf numFmtId="3" fontId="40" fillId="0" borderId="0" xfId="47" applyNumberFormat="1" applyFont="1" applyFill="1" applyAlignment="1">
      <alignment horizontal="right"/>
    </xf>
    <xf numFmtId="187" fontId="6" fillId="33" borderId="0" xfId="47" applyNumberFormat="1" applyFont="1" applyFill="1" applyAlignment="1">
      <alignment/>
    </xf>
    <xf numFmtId="3" fontId="44" fillId="33" borderId="11" xfId="47" applyNumberFormat="1" applyFont="1" applyFill="1" applyBorder="1" applyAlignment="1">
      <alignment horizontal="right"/>
    </xf>
    <xf numFmtId="187" fontId="0" fillId="0" borderId="0" xfId="47" applyNumberFormat="1" applyFont="1" applyFill="1" applyAlignment="1">
      <alignment horizontal="left" vertical="center" wrapText="1"/>
    </xf>
    <xf numFmtId="187" fontId="44" fillId="0" borderId="10" xfId="47" applyNumberFormat="1" applyFont="1" applyFill="1" applyBorder="1" applyAlignment="1">
      <alignment/>
    </xf>
    <xf numFmtId="187" fontId="44" fillId="0" borderId="11" xfId="47" applyNumberFormat="1" applyFont="1" applyFill="1" applyBorder="1" applyAlignment="1">
      <alignment/>
    </xf>
    <xf numFmtId="3" fontId="6" fillId="0" borderId="0" xfId="47" applyNumberFormat="1" applyFont="1" applyFill="1" applyAlignment="1">
      <alignment horizontal="right"/>
    </xf>
    <xf numFmtId="187" fontId="6" fillId="0" borderId="10" xfId="47" applyNumberFormat="1" applyFont="1" applyFill="1" applyBorder="1" applyAlignment="1">
      <alignment horizontal="left"/>
    </xf>
    <xf numFmtId="187" fontId="27" fillId="0" borderId="10" xfId="47" applyNumberFormat="1" applyFont="1" applyFill="1" applyBorder="1" applyAlignment="1">
      <alignment/>
    </xf>
    <xf numFmtId="187" fontId="6" fillId="0" borderId="0" xfId="47" applyNumberFormat="1" applyFont="1" applyAlignment="1">
      <alignment/>
    </xf>
    <xf numFmtId="187" fontId="0" fillId="0" borderId="0" xfId="47" applyNumberFormat="1" applyFont="1" applyFill="1" applyAlignment="1">
      <alignment horizontal="left" vertical="center" wrapText="1"/>
    </xf>
    <xf numFmtId="3" fontId="40" fillId="0" borderId="0" xfId="47" applyNumberFormat="1" applyFont="1" applyFill="1" applyAlignment="1">
      <alignment horizontal="right"/>
    </xf>
    <xf numFmtId="187" fontId="0" fillId="0" borderId="0" xfId="47" applyNumberFormat="1" applyFont="1" applyFill="1" applyAlignment="1">
      <alignment horizontal="left"/>
    </xf>
    <xf numFmtId="3" fontId="0" fillId="0" borderId="0" xfId="47" applyNumberFormat="1" applyFont="1" applyFill="1" applyAlignment="1">
      <alignment horizontal="center"/>
    </xf>
    <xf numFmtId="3" fontId="44" fillId="0" borderId="0" xfId="47" applyNumberFormat="1" applyFont="1" applyFill="1" applyAlignment="1">
      <alignment horizontal="center"/>
    </xf>
    <xf numFmtId="3" fontId="0" fillId="0" borderId="0" xfId="47" applyNumberFormat="1" applyFont="1" applyFill="1" applyAlignment="1">
      <alignment/>
    </xf>
    <xf numFmtId="3" fontId="27" fillId="0" borderId="11" xfId="47" applyNumberFormat="1" applyFont="1" applyFill="1" applyBorder="1" applyAlignment="1">
      <alignment horizontal="center"/>
    </xf>
    <xf numFmtId="3" fontId="0" fillId="0" borderId="0" xfId="47" applyNumberFormat="1" applyFont="1" applyFill="1" applyAlignment="1">
      <alignment horizontal="right"/>
    </xf>
    <xf numFmtId="3" fontId="44" fillId="0" borderId="0" xfId="47" applyNumberFormat="1" applyFont="1" applyFill="1" applyAlignment="1">
      <alignment horizontal="right"/>
    </xf>
    <xf numFmtId="3" fontId="44" fillId="0" borderId="11" xfId="47" applyNumberFormat="1" applyFont="1" applyFill="1" applyBorder="1" applyAlignment="1">
      <alignment horizontal="right"/>
    </xf>
    <xf numFmtId="3" fontId="6" fillId="0" borderId="0" xfId="47" applyNumberFormat="1" applyFont="1" applyFill="1" applyAlignment="1">
      <alignment/>
    </xf>
    <xf numFmtId="187" fontId="48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 horizontal="right"/>
    </xf>
    <xf numFmtId="187" fontId="44" fillId="0" borderId="0" xfId="47" applyNumberFormat="1" applyFont="1" applyFill="1" applyAlignment="1">
      <alignment horizontal="right"/>
    </xf>
    <xf numFmtId="187" fontId="44" fillId="0" borderId="0" xfId="47" applyNumberFormat="1" applyFont="1" applyFill="1" applyBorder="1" applyAlignment="1">
      <alignment vertical="top"/>
    </xf>
    <xf numFmtId="187" fontId="44" fillId="0" borderId="0" xfId="47" applyNumberFormat="1" applyFont="1" applyFill="1" applyAlignment="1">
      <alignment/>
    </xf>
    <xf numFmtId="187" fontId="44" fillId="0" borderId="0" xfId="47" applyNumberFormat="1" applyFont="1" applyFill="1" applyBorder="1" applyAlignment="1">
      <alignment vertical="top" wrapText="1"/>
    </xf>
    <xf numFmtId="187" fontId="44" fillId="0" borderId="0" xfId="47" applyNumberFormat="1" applyFont="1" applyFill="1" applyAlignment="1">
      <alignment horizontal="left"/>
    </xf>
    <xf numFmtId="187" fontId="44" fillId="0" borderId="10" xfId="47" applyNumberFormat="1" applyFont="1" applyFill="1" applyBorder="1" applyAlignment="1">
      <alignment horizontal="center"/>
    </xf>
    <xf numFmtId="187" fontId="0" fillId="0" borderId="0" xfId="47" applyNumberFormat="1" applyFont="1" applyFill="1" applyBorder="1" applyAlignment="1">
      <alignment horizontal="center"/>
    </xf>
    <xf numFmtId="187" fontId="0" fillId="0" borderId="0" xfId="47" applyNumberFormat="1" applyFont="1" applyFill="1" applyAlignment="1">
      <alignment horizontal="left" indent="1"/>
    </xf>
    <xf numFmtId="187" fontId="49" fillId="0" borderId="0" xfId="47" applyNumberFormat="1" applyFont="1" applyFill="1" applyAlignment="1">
      <alignment horizontal="center"/>
    </xf>
    <xf numFmtId="187" fontId="45" fillId="0" borderId="0" xfId="47" applyNumberFormat="1" applyFont="1" applyFill="1" applyAlignment="1">
      <alignment horizontal="left" indent="4"/>
    </xf>
    <xf numFmtId="187" fontId="40" fillId="0" borderId="0" xfId="47" applyNumberFormat="1" applyFont="1" applyFill="1" applyAlignment="1">
      <alignment/>
    </xf>
    <xf numFmtId="187" fontId="6" fillId="0" borderId="0" xfId="47" applyNumberFormat="1" applyFont="1" applyFill="1" applyAlignment="1">
      <alignment horizontal="left"/>
    </xf>
    <xf numFmtId="187" fontId="0" fillId="0" borderId="11" xfId="47" applyNumberFormat="1" applyFont="1" applyFill="1" applyBorder="1" applyAlignment="1">
      <alignment/>
    </xf>
    <xf numFmtId="187" fontId="27" fillId="0" borderId="11" xfId="47" applyNumberFormat="1" applyFont="1" applyFill="1" applyBorder="1" applyAlignment="1">
      <alignment horizontal="center"/>
    </xf>
    <xf numFmtId="187" fontId="0" fillId="0" borderId="0" xfId="47" applyNumberFormat="1" applyFont="1" applyFill="1" applyBorder="1" applyAlignment="1">
      <alignment/>
    </xf>
    <xf numFmtId="187" fontId="6" fillId="0" borderId="0" xfId="47" applyNumberFormat="1" applyFont="1" applyFill="1" applyAlignment="1">
      <alignment horizontal="right"/>
    </xf>
    <xf numFmtId="187" fontId="40" fillId="0" borderId="0" xfId="47" applyNumberFormat="1" applyFont="1" applyFill="1" applyBorder="1" applyAlignment="1">
      <alignment vertical="top" wrapText="1"/>
    </xf>
    <xf numFmtId="187" fontId="0" fillId="0" borderId="10" xfId="47" applyNumberFormat="1" applyFont="1" applyFill="1" applyBorder="1" applyAlignment="1">
      <alignment horizontal="center"/>
    </xf>
    <xf numFmtId="187" fontId="0" fillId="0" borderId="10" xfId="47" applyNumberFormat="1" applyFont="1" applyFill="1" applyBorder="1" applyAlignment="1">
      <alignment horizontal="left"/>
    </xf>
    <xf numFmtId="187" fontId="6" fillId="0" borderId="0" xfId="47" applyNumberFormat="1" applyFont="1" applyFill="1" applyAlignment="1">
      <alignment/>
    </xf>
    <xf numFmtId="187" fontId="0" fillId="0" borderId="0" xfId="47" applyNumberFormat="1" applyFont="1" applyFill="1" applyBorder="1" applyAlignment="1">
      <alignment horizontal="right"/>
    </xf>
    <xf numFmtId="187" fontId="0" fillId="0" borderId="0" xfId="47" applyNumberFormat="1" applyFont="1" applyFill="1" applyAlignment="1">
      <alignment horizontal="left"/>
    </xf>
    <xf numFmtId="187" fontId="0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 vertical="center"/>
    </xf>
    <xf numFmtId="3" fontId="27" fillId="0" borderId="0" xfId="47" applyNumberFormat="1" applyFont="1" applyFill="1" applyAlignment="1">
      <alignment horizontal="right"/>
    </xf>
    <xf numFmtId="187" fontId="44" fillId="0" borderId="11" xfId="47" applyNumberFormat="1" applyFont="1" applyFill="1" applyBorder="1" applyAlignment="1">
      <alignment horizontal="right"/>
    </xf>
    <xf numFmtId="187" fontId="0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 wrapText="1"/>
    </xf>
    <xf numFmtId="187" fontId="44" fillId="0" borderId="0" xfId="47" applyNumberFormat="1" applyFont="1" applyFill="1" applyAlignment="1">
      <alignment horizontal="right" wrapText="1"/>
    </xf>
    <xf numFmtId="187" fontId="0" fillId="0" borderId="0" xfId="47" applyNumberFormat="1" applyFont="1" applyFill="1" applyAlignment="1">
      <alignment horizontal="right"/>
    </xf>
    <xf numFmtId="187" fontId="0" fillId="0" borderId="0" xfId="47" applyNumberFormat="1" applyFont="1" applyFill="1" applyAlignment="1">
      <alignment/>
    </xf>
    <xf numFmtId="189" fontId="0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 horizontal="center" vertical="center"/>
    </xf>
    <xf numFmtId="187" fontId="40" fillId="0" borderId="0" xfId="47" applyNumberFormat="1" applyFont="1" applyAlignment="1">
      <alignment/>
    </xf>
    <xf numFmtId="187" fontId="44" fillId="0" borderId="0" xfId="47" applyNumberFormat="1" applyFont="1" applyFill="1" applyAlignment="1">
      <alignment horizontal="center"/>
    </xf>
    <xf numFmtId="187" fontId="0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/>
    </xf>
    <xf numFmtId="187" fontId="44" fillId="0" borderId="0" xfId="47" applyNumberFormat="1" applyFont="1" applyFill="1" applyAlignment="1">
      <alignment horizontal="center"/>
    </xf>
    <xf numFmtId="187" fontId="0" fillId="0" borderId="0" xfId="47" applyNumberFormat="1" applyFont="1" applyFill="1" applyAlignment="1">
      <alignment horizontal="left" wrapText="1"/>
    </xf>
    <xf numFmtId="187" fontId="0" fillId="0" borderId="0" xfId="47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87" fontId="0" fillId="0" borderId="0" xfId="47" applyNumberFormat="1" applyFont="1" applyFill="1" applyAlignment="1">
      <alignment horizontal="left" indent="2"/>
    </xf>
    <xf numFmtId="187" fontId="0" fillId="0" borderId="11" xfId="47" applyNumberFormat="1" applyFont="1" applyFill="1" applyBorder="1" applyAlignment="1">
      <alignment horizontal="left"/>
    </xf>
    <xf numFmtId="187" fontId="6" fillId="0" borderId="0" xfId="47" applyNumberFormat="1" applyFont="1" applyFill="1" applyAlignment="1">
      <alignment horizontal="left" indent="2"/>
    </xf>
    <xf numFmtId="187" fontId="6" fillId="0" borderId="0" xfId="47" applyNumberFormat="1" applyFont="1" applyFill="1" applyAlignment="1">
      <alignment horizontal="left" indent="5"/>
    </xf>
    <xf numFmtId="187" fontId="6" fillId="0" borderId="11" xfId="47" applyNumberFormat="1" applyFont="1" applyFill="1" applyBorder="1" applyAlignment="1">
      <alignment horizontal="left"/>
    </xf>
    <xf numFmtId="187" fontId="44" fillId="0" borderId="0" xfId="47" applyNumberFormat="1" applyFont="1" applyFill="1" applyAlignment="1">
      <alignment horizontal="center"/>
    </xf>
    <xf numFmtId="187" fontId="44" fillId="0" borderId="0" xfId="47" applyNumberFormat="1" applyFont="1" applyFill="1" applyBorder="1" applyAlignment="1">
      <alignment horizontal="center"/>
    </xf>
    <xf numFmtId="187" fontId="44" fillId="0" borderId="0" xfId="47" applyNumberFormat="1" applyFont="1" applyFill="1" applyBorder="1" applyAlignment="1">
      <alignment horizontal="left" vertical="top" wrapText="1"/>
    </xf>
    <xf numFmtId="187" fontId="0" fillId="0" borderId="0" xfId="47" applyNumberFormat="1" applyFont="1" applyFill="1" applyAlignment="1">
      <alignment horizontal="left" wrapText="1"/>
    </xf>
    <xf numFmtId="187" fontId="0" fillId="0" borderId="0" xfId="47" applyNumberFormat="1" applyFont="1" applyFill="1" applyAlignment="1">
      <alignment horizontal="center" vertical="center"/>
    </xf>
    <xf numFmtId="187" fontId="0" fillId="0" borderId="0" xfId="47" applyNumberFormat="1" applyFont="1" applyFill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="80" zoomScaleNormal="80" zoomScalePageLayoutView="0" workbookViewId="0" topLeftCell="A1">
      <selection activeCell="A1" sqref="A1:F1"/>
    </sheetView>
  </sheetViews>
  <sheetFormatPr defaultColWidth="11.57421875" defaultRowHeight="15" customHeight="1"/>
  <cols>
    <col min="1" max="1" width="54.28125" style="143" customWidth="1"/>
    <col min="2" max="2" width="19.00390625" style="143" customWidth="1"/>
    <col min="3" max="3" width="19.140625" style="143" bestFit="1" customWidth="1"/>
    <col min="4" max="5" width="16.421875" style="143" bestFit="1" customWidth="1"/>
    <col min="6" max="6" width="8.00390625" style="143" bestFit="1" customWidth="1"/>
    <col min="7" max="7" width="16.421875" style="143" bestFit="1" customWidth="1"/>
    <col min="8" max="8" width="15.57421875" style="143" customWidth="1"/>
    <col min="9" max="9" width="15.421875" style="143" customWidth="1"/>
    <col min="10" max="11" width="15.57421875" style="143" customWidth="1"/>
    <col min="12" max="12" width="17.28125" style="143" customWidth="1"/>
    <col min="13" max="15" width="15.57421875" style="143" customWidth="1"/>
    <col min="16" max="16384" width="11.57421875" style="143" customWidth="1"/>
  </cols>
  <sheetData>
    <row r="1" spans="1:6" ht="15" customHeight="1">
      <c r="A1" s="154" t="s">
        <v>0</v>
      </c>
      <c r="B1" s="154"/>
      <c r="C1" s="154"/>
      <c r="D1" s="154"/>
      <c r="E1" s="154"/>
      <c r="F1" s="154"/>
    </row>
    <row r="2" spans="1:6" ht="15" customHeight="1">
      <c r="A2" s="107" t="s">
        <v>3</v>
      </c>
      <c r="B2" s="156" t="s">
        <v>72</v>
      </c>
      <c r="C2" s="156"/>
      <c r="D2" s="156"/>
      <c r="E2" s="156"/>
      <c r="F2" s="109"/>
    </row>
    <row r="3" spans="1:6" ht="15" customHeight="1">
      <c r="A3" s="107" t="s">
        <v>5</v>
      </c>
      <c r="B3" s="108" t="s">
        <v>6</v>
      </c>
      <c r="C3" s="110"/>
      <c r="D3" s="109"/>
      <c r="E3" s="109"/>
      <c r="F3" s="109"/>
    </row>
    <row r="4" spans="1:6" ht="15" customHeight="1">
      <c r="A4" s="107" t="s">
        <v>7</v>
      </c>
      <c r="B4" s="109" t="s">
        <v>8</v>
      </c>
      <c r="C4" s="110"/>
      <c r="D4" s="109"/>
      <c r="E4" s="109"/>
      <c r="F4" s="109"/>
    </row>
    <row r="5" spans="1:6" ht="15" customHeight="1">
      <c r="A5" s="107" t="s">
        <v>66</v>
      </c>
      <c r="B5" s="111" t="s">
        <v>96</v>
      </c>
      <c r="C5" s="109"/>
      <c r="D5" s="109"/>
      <c r="E5" s="109"/>
      <c r="F5" s="109"/>
    </row>
    <row r="6" spans="1:6" ht="15" customHeight="1">
      <c r="A6" s="107"/>
      <c r="B6" s="111"/>
      <c r="C6" s="109"/>
      <c r="D6" s="109"/>
      <c r="E6" s="109"/>
      <c r="F6" s="109"/>
    </row>
    <row r="7" spans="1:2" ht="15" customHeight="1">
      <c r="A7" s="136"/>
      <c r="B7" s="136"/>
    </row>
    <row r="8" spans="1:6" ht="15" customHeight="1">
      <c r="A8" s="154" t="s">
        <v>1</v>
      </c>
      <c r="B8" s="154"/>
      <c r="C8" s="154"/>
      <c r="D8" s="154"/>
      <c r="E8" s="154"/>
      <c r="F8" s="154"/>
    </row>
    <row r="9" spans="1:6" ht="15" customHeight="1">
      <c r="A9" s="154" t="s">
        <v>2</v>
      </c>
      <c r="B9" s="154"/>
      <c r="C9" s="154"/>
      <c r="D9" s="154"/>
      <c r="E9" s="154"/>
      <c r="F9" s="154"/>
    </row>
    <row r="11" spans="1:6" ht="15" customHeight="1" thickBot="1">
      <c r="A11" s="112" t="s">
        <v>9</v>
      </c>
      <c r="B11" s="112" t="s">
        <v>10</v>
      </c>
      <c r="C11" s="112" t="s">
        <v>11</v>
      </c>
      <c r="D11" s="112" t="s">
        <v>12</v>
      </c>
      <c r="E11" s="112" t="s">
        <v>13</v>
      </c>
      <c r="F11" s="112" t="s">
        <v>23</v>
      </c>
    </row>
    <row r="12" spans="1:6" ht="15" customHeight="1">
      <c r="A12" s="113"/>
      <c r="B12" s="113"/>
      <c r="C12" s="113"/>
      <c r="D12" s="113"/>
      <c r="E12" s="113"/>
      <c r="F12" s="113"/>
    </row>
    <row r="13" spans="1:6" ht="15" customHeight="1">
      <c r="A13" s="128" t="s">
        <v>24</v>
      </c>
      <c r="C13" s="144">
        <f>SUM(C14:C15)</f>
        <v>5</v>
      </c>
      <c r="D13" s="144">
        <f>SUM(D14:D15)</f>
        <v>86</v>
      </c>
      <c r="E13" s="144">
        <f>SUM(E14:E15)</f>
        <v>70</v>
      </c>
      <c r="F13" s="144">
        <f>SUM(C13:E13)</f>
        <v>161</v>
      </c>
    </row>
    <row r="14" spans="1:6" ht="15" customHeight="1">
      <c r="A14" s="114" t="s">
        <v>25</v>
      </c>
      <c r="B14" s="143" t="s">
        <v>26</v>
      </c>
      <c r="C14" s="97">
        <v>0</v>
      </c>
      <c r="D14" s="63">
        <v>0</v>
      </c>
      <c r="E14" s="97">
        <v>59</v>
      </c>
      <c r="F14" s="98">
        <f>SUM(C14:E14)</f>
        <v>59</v>
      </c>
    </row>
    <row r="15" spans="1:8" ht="15" customHeight="1">
      <c r="A15" s="114" t="s">
        <v>27</v>
      </c>
      <c r="B15" s="143" t="s">
        <v>26</v>
      </c>
      <c r="C15" s="64">
        <v>5</v>
      </c>
      <c r="D15" s="64">
        <v>86</v>
      </c>
      <c r="E15" s="64">
        <v>11</v>
      </c>
      <c r="F15" s="64">
        <f aca="true" t="shared" si="0" ref="F15:F27">SUM(C15:E15)</f>
        <v>102</v>
      </c>
      <c r="H15" s="147"/>
    </row>
    <row r="16" spans="1:8" ht="15" customHeight="1">
      <c r="A16" s="128" t="s">
        <v>28</v>
      </c>
      <c r="C16" s="97"/>
      <c r="D16" s="97"/>
      <c r="E16" s="97"/>
      <c r="F16" s="98"/>
      <c r="H16" s="147"/>
    </row>
    <row r="17" spans="1:8" ht="15" customHeight="1">
      <c r="A17" s="114" t="s">
        <v>25</v>
      </c>
      <c r="C17" s="97"/>
      <c r="D17" s="97"/>
      <c r="E17" s="97"/>
      <c r="F17" s="98"/>
      <c r="H17" s="147"/>
    </row>
    <row r="18" spans="1:8" ht="15" customHeight="1">
      <c r="A18" s="114"/>
      <c r="B18" s="143" t="s">
        <v>29</v>
      </c>
      <c r="C18" s="97"/>
      <c r="D18" s="97"/>
      <c r="E18" s="97"/>
      <c r="F18" s="98">
        <f>SUM(F19:F20)</f>
        <v>317</v>
      </c>
      <c r="H18" s="147"/>
    </row>
    <row r="19" spans="1:8" ht="15" customHeight="1">
      <c r="A19" s="116" t="s">
        <v>67</v>
      </c>
      <c r="B19" s="143" t="s">
        <v>26</v>
      </c>
      <c r="C19" s="64">
        <v>0</v>
      </c>
      <c r="D19" s="64">
        <v>0</v>
      </c>
      <c r="E19" s="64">
        <v>0</v>
      </c>
      <c r="F19" s="64">
        <v>200</v>
      </c>
      <c r="H19" s="147"/>
    </row>
    <row r="20" spans="1:8" ht="15" customHeight="1">
      <c r="A20" s="116" t="s">
        <v>68</v>
      </c>
      <c r="B20" s="143" t="s">
        <v>26</v>
      </c>
      <c r="C20" s="97">
        <v>0</v>
      </c>
      <c r="D20" s="97">
        <v>0</v>
      </c>
      <c r="E20" s="97">
        <v>0</v>
      </c>
      <c r="F20" s="64">
        <v>117</v>
      </c>
      <c r="H20" s="147"/>
    </row>
    <row r="21" spans="1:6" ht="15" customHeight="1">
      <c r="A21" s="114"/>
      <c r="C21" s="97"/>
      <c r="D21" s="97"/>
      <c r="E21" s="97"/>
      <c r="F21" s="98">
        <f t="shared" si="0"/>
        <v>0</v>
      </c>
    </row>
    <row r="22" spans="1:6" ht="15" customHeight="1">
      <c r="A22" s="114" t="s">
        <v>27</v>
      </c>
      <c r="C22" s="97"/>
      <c r="D22" s="97"/>
      <c r="E22" s="97"/>
      <c r="F22" s="98"/>
    </row>
    <row r="23" spans="1:6" ht="15" customHeight="1">
      <c r="A23" s="114"/>
      <c r="B23" s="143" t="s">
        <v>26</v>
      </c>
      <c r="C23" s="97"/>
      <c r="D23" s="97"/>
      <c r="E23" s="97"/>
      <c r="F23" s="98">
        <f t="shared" si="0"/>
        <v>0</v>
      </c>
    </row>
    <row r="24" spans="1:6" ht="15" customHeight="1">
      <c r="A24" s="114"/>
      <c r="B24" s="143" t="s">
        <v>29</v>
      </c>
      <c r="C24" s="97"/>
      <c r="D24" s="97"/>
      <c r="E24" s="97"/>
      <c r="F24" s="98">
        <f t="shared" si="0"/>
        <v>0</v>
      </c>
    </row>
    <row r="25" spans="1:6" ht="15" customHeight="1">
      <c r="A25" s="118" t="s">
        <v>30</v>
      </c>
      <c r="C25" s="98">
        <f>SUM(C26:C27)</f>
        <v>0</v>
      </c>
      <c r="D25" s="98">
        <f>SUM(D26:D27)</f>
        <v>0</v>
      </c>
      <c r="E25" s="98">
        <f>SUM(E26:E27)</f>
        <v>0</v>
      </c>
      <c r="F25" s="98">
        <f>SUM(F26:F27)</f>
        <v>0</v>
      </c>
    </row>
    <row r="26" spans="1:6" ht="15" customHeight="1">
      <c r="A26" s="114" t="s">
        <v>25</v>
      </c>
      <c r="B26" s="143" t="s">
        <v>26</v>
      </c>
      <c r="C26" s="65"/>
      <c r="D26" s="65"/>
      <c r="E26" s="65"/>
      <c r="F26" s="98">
        <f t="shared" si="0"/>
        <v>0</v>
      </c>
    </row>
    <row r="27" spans="1:6" ht="15" customHeight="1">
      <c r="A27" s="114" t="s">
        <v>27</v>
      </c>
      <c r="B27" s="143" t="s">
        <v>26</v>
      </c>
      <c r="C27" s="65"/>
      <c r="D27" s="65"/>
      <c r="E27" s="65"/>
      <c r="F27" s="98">
        <f t="shared" si="0"/>
        <v>0</v>
      </c>
    </row>
    <row r="28" spans="3:6" ht="15" customHeight="1">
      <c r="C28" s="99"/>
      <c r="D28" s="99"/>
      <c r="E28" s="99"/>
      <c r="F28" s="99"/>
    </row>
    <row r="29" spans="1:7" ht="15" customHeight="1" thickBot="1">
      <c r="A29" s="119" t="s">
        <v>31</v>
      </c>
      <c r="B29" s="119"/>
      <c r="C29" s="100">
        <f>C14+C15+C19+C23+C26+C27</f>
        <v>5</v>
      </c>
      <c r="D29" s="100">
        <f>D14+D15+D19+D23+D26+D27</f>
        <v>86</v>
      </c>
      <c r="E29" s="100">
        <f>E14+E15+E19+E23+E26+E27</f>
        <v>70</v>
      </c>
      <c r="F29" s="100">
        <f>+F18+F13</f>
        <v>478</v>
      </c>
      <c r="G29" s="117"/>
    </row>
    <row r="30" spans="1:15" ht="15" customHeight="1" thickTop="1">
      <c r="A30" s="143" t="s">
        <v>64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</row>
    <row r="31" ht="15" customHeight="1">
      <c r="A31" s="143" t="s">
        <v>95</v>
      </c>
    </row>
    <row r="34" spans="1:5" ht="15" customHeight="1">
      <c r="A34" s="155" t="s">
        <v>32</v>
      </c>
      <c r="B34" s="155"/>
      <c r="C34" s="155"/>
      <c r="D34" s="155"/>
      <c r="E34" s="155"/>
    </row>
    <row r="35" spans="1:5" ht="15" customHeight="1">
      <c r="A35" s="154" t="s">
        <v>33</v>
      </c>
      <c r="B35" s="154"/>
      <c r="C35" s="154"/>
      <c r="D35" s="154"/>
      <c r="E35" s="154"/>
    </row>
    <row r="36" spans="1:14" ht="15" customHeight="1">
      <c r="A36" s="154" t="s">
        <v>65</v>
      </c>
      <c r="B36" s="154"/>
      <c r="C36" s="154"/>
      <c r="D36" s="154"/>
      <c r="E36" s="154"/>
      <c r="F36" s="146"/>
      <c r="G36" s="146"/>
      <c r="H36" s="146"/>
      <c r="I36" s="146"/>
      <c r="J36" s="146"/>
      <c r="K36" s="146"/>
      <c r="L36" s="146"/>
      <c r="M36" s="146"/>
      <c r="N36" s="146"/>
    </row>
    <row r="38" spans="1:5" ht="15" customHeight="1" thickBot="1">
      <c r="A38" s="112" t="s">
        <v>9</v>
      </c>
      <c r="B38" s="112" t="s">
        <v>11</v>
      </c>
      <c r="C38" s="112" t="s">
        <v>12</v>
      </c>
      <c r="D38" s="112" t="s">
        <v>13</v>
      </c>
      <c r="E38" s="112" t="s">
        <v>23</v>
      </c>
    </row>
    <row r="40" spans="1:5" ht="15" customHeight="1">
      <c r="A40" s="143" t="s">
        <v>34</v>
      </c>
      <c r="B40" s="102">
        <f>SUM(B41:B44)</f>
        <v>5245162</v>
      </c>
      <c r="C40" s="102">
        <f>SUM(C41:C44)</f>
        <v>8356700</v>
      </c>
      <c r="D40" s="102">
        <f>SUM(D41:D43)</f>
        <v>251971771</v>
      </c>
      <c r="E40" s="102">
        <f>SUM(E41:E44)</f>
        <v>265573633</v>
      </c>
    </row>
    <row r="41" spans="1:5" ht="15" customHeight="1">
      <c r="A41" s="114" t="s">
        <v>24</v>
      </c>
      <c r="B41" s="101">
        <v>0</v>
      </c>
      <c r="C41" s="101">
        <v>0</v>
      </c>
      <c r="D41" s="101">
        <v>238498615</v>
      </c>
      <c r="E41" s="102">
        <f>SUM(B41:D41)</f>
        <v>238498615</v>
      </c>
    </row>
    <row r="42" spans="1:7" ht="15" customHeight="1">
      <c r="A42" s="114" t="s">
        <v>28</v>
      </c>
      <c r="B42" s="101">
        <v>5245162</v>
      </c>
      <c r="C42" s="101">
        <v>8356700</v>
      </c>
      <c r="D42" s="101">
        <v>11475309</v>
      </c>
      <c r="E42" s="102">
        <f>SUM(B42:D42)</f>
        <v>25077171</v>
      </c>
      <c r="G42" s="36"/>
    </row>
    <row r="43" spans="1:7" ht="15" customHeight="1">
      <c r="A43" s="114" t="s">
        <v>30</v>
      </c>
      <c r="B43" s="101">
        <v>0</v>
      </c>
      <c r="C43" s="101">
        <v>0</v>
      </c>
      <c r="D43" s="101">
        <v>1997847</v>
      </c>
      <c r="E43" s="102">
        <f>SUM(B43:D43)</f>
        <v>1997847</v>
      </c>
      <c r="G43" s="147"/>
    </row>
    <row r="44" spans="1:7" ht="15" customHeight="1">
      <c r="A44" s="114" t="s">
        <v>35</v>
      </c>
      <c r="B44" s="101">
        <v>0</v>
      </c>
      <c r="C44" s="101">
        <v>0</v>
      </c>
      <c r="D44" s="101">
        <v>0</v>
      </c>
      <c r="E44" s="102">
        <f>SUM(B44:D44)</f>
        <v>0</v>
      </c>
      <c r="G44" s="147"/>
    </row>
    <row r="45" spans="1:7" ht="15" customHeight="1">
      <c r="A45" s="128"/>
      <c r="B45" s="101"/>
      <c r="C45" s="101"/>
      <c r="D45" s="101"/>
      <c r="E45" s="102"/>
      <c r="G45" s="147"/>
    </row>
    <row r="46" spans="1:7" ht="15" customHeight="1">
      <c r="A46" s="143" t="s">
        <v>36</v>
      </c>
      <c r="B46" s="102">
        <f>SUM(B47:B50)</f>
        <v>27046000</v>
      </c>
      <c r="C46" s="102">
        <f>SUM(C47:C50)</f>
        <v>295088000</v>
      </c>
      <c r="D46" s="102">
        <f>SUM(D47:D50)</f>
        <v>49350000</v>
      </c>
      <c r="E46" s="102">
        <f>SUM(E47:E50)</f>
        <v>371484000</v>
      </c>
      <c r="G46" s="148"/>
    </row>
    <row r="47" spans="1:5" ht="15" customHeight="1">
      <c r="A47" s="114" t="s">
        <v>24</v>
      </c>
      <c r="B47" s="101">
        <v>17030000</v>
      </c>
      <c r="C47" s="101">
        <v>295088000</v>
      </c>
      <c r="D47" s="101">
        <v>49350000</v>
      </c>
      <c r="E47" s="102">
        <f>SUM(B47:D47)</f>
        <v>361468000</v>
      </c>
    </row>
    <row r="48" spans="1:7" ht="15" customHeight="1">
      <c r="A48" s="114" t="s">
        <v>28</v>
      </c>
      <c r="B48" s="101">
        <v>10016000</v>
      </c>
      <c r="C48" s="101">
        <v>0</v>
      </c>
      <c r="D48" s="101">
        <v>0</v>
      </c>
      <c r="E48" s="102">
        <f>SUM(B48:D48)</f>
        <v>10016000</v>
      </c>
      <c r="G48" s="147"/>
    </row>
    <row r="49" spans="1:7" ht="15" customHeight="1">
      <c r="A49" s="114" t="s">
        <v>30</v>
      </c>
      <c r="B49" s="101">
        <v>0</v>
      </c>
      <c r="C49" s="101">
        <v>0</v>
      </c>
      <c r="D49" s="101">
        <v>0</v>
      </c>
      <c r="E49" s="102">
        <f>SUM(B49:D49)</f>
        <v>0</v>
      </c>
      <c r="G49" s="147"/>
    </row>
    <row r="50" spans="1:5" ht="15" customHeight="1">
      <c r="A50" s="114" t="s">
        <v>35</v>
      </c>
      <c r="B50" s="101">
        <v>0</v>
      </c>
      <c r="C50" s="101">
        <v>0</v>
      </c>
      <c r="D50" s="101">
        <v>0</v>
      </c>
      <c r="E50" s="102">
        <f>SUM(B50:D50)</f>
        <v>0</v>
      </c>
    </row>
    <row r="51" spans="2:5" ht="15" customHeight="1">
      <c r="B51" s="101"/>
      <c r="C51" s="101"/>
      <c r="D51" s="101"/>
      <c r="E51" s="102"/>
    </row>
    <row r="52" spans="1:5" ht="15" customHeight="1" thickBot="1">
      <c r="A52" s="119" t="s">
        <v>31</v>
      </c>
      <c r="B52" s="103">
        <f>B40+B46</f>
        <v>32291162</v>
      </c>
      <c r="C52" s="103">
        <f>C40+C46</f>
        <v>303444700</v>
      </c>
      <c r="D52" s="103">
        <f>D40+D46</f>
        <v>301321771</v>
      </c>
      <c r="E52" s="103">
        <f>E40+E46</f>
        <v>637057633</v>
      </c>
    </row>
    <row r="53" ht="15" customHeight="1" thickTop="1">
      <c r="A53" s="143" t="s">
        <v>95</v>
      </c>
    </row>
    <row r="56" spans="1:5" ht="15" customHeight="1">
      <c r="A56" s="154" t="s">
        <v>37</v>
      </c>
      <c r="B56" s="154"/>
      <c r="C56" s="154"/>
      <c r="D56" s="154"/>
      <c r="E56" s="154"/>
    </row>
    <row r="57" spans="1:5" ht="15" customHeight="1">
      <c r="A57" s="154" t="s">
        <v>33</v>
      </c>
      <c r="B57" s="154"/>
      <c r="C57" s="154"/>
      <c r="D57" s="154"/>
      <c r="E57" s="154"/>
    </row>
    <row r="58" spans="1:14" ht="15" customHeight="1">
      <c r="A58" s="154" t="s">
        <v>65</v>
      </c>
      <c r="B58" s="154"/>
      <c r="C58" s="154"/>
      <c r="D58" s="154"/>
      <c r="E58" s="154"/>
      <c r="F58" s="146"/>
      <c r="G58" s="146"/>
      <c r="H58" s="146"/>
      <c r="I58" s="146"/>
      <c r="J58" s="146"/>
      <c r="K58" s="146"/>
      <c r="L58" s="146"/>
      <c r="M58" s="146"/>
      <c r="N58" s="146"/>
    </row>
    <row r="59" ht="15" customHeight="1">
      <c r="A59" s="123"/>
    </row>
    <row r="60" spans="1:5" ht="15" customHeight="1" thickBot="1">
      <c r="A60" s="124" t="s">
        <v>38</v>
      </c>
      <c r="B60" s="20" t="s">
        <v>11</v>
      </c>
      <c r="C60" s="20" t="s">
        <v>12</v>
      </c>
      <c r="D60" s="20" t="s">
        <v>13</v>
      </c>
      <c r="E60" s="20" t="s">
        <v>23</v>
      </c>
    </row>
    <row r="62" spans="1:6" ht="15" customHeight="1">
      <c r="A62" s="143" t="s">
        <v>34</v>
      </c>
      <c r="B62" s="90">
        <f>+SUM(B63:B64)</f>
        <v>5245162</v>
      </c>
      <c r="C62" s="90">
        <f>+SUM(C63:C64)</f>
        <v>8356700</v>
      </c>
      <c r="D62" s="90">
        <f>SUM(D63:D65)</f>
        <v>251971771</v>
      </c>
      <c r="E62" s="90">
        <f>SUM(E63:E65)</f>
        <v>265573633</v>
      </c>
      <c r="F62" s="117"/>
    </row>
    <row r="63" spans="1:5" ht="15" customHeight="1">
      <c r="A63" s="128" t="s">
        <v>39</v>
      </c>
      <c r="B63" s="101">
        <f>+B42</f>
        <v>5245162</v>
      </c>
      <c r="C63" s="101">
        <f>+C42</f>
        <v>8356700</v>
      </c>
      <c r="D63" s="101">
        <f>+D42</f>
        <v>11475309</v>
      </c>
      <c r="E63" s="101">
        <f>SUM(B63:D63)</f>
        <v>25077171</v>
      </c>
    </row>
    <row r="64" spans="1:5" ht="15" customHeight="1">
      <c r="A64" s="128" t="s">
        <v>61</v>
      </c>
      <c r="B64" s="101">
        <f>+B41</f>
        <v>0</v>
      </c>
      <c r="C64" s="101">
        <f>+C41</f>
        <v>0</v>
      </c>
      <c r="D64" s="101">
        <f>+D41</f>
        <v>238498615</v>
      </c>
      <c r="E64" s="101">
        <f>SUM(B64:D64)</f>
        <v>238498615</v>
      </c>
    </row>
    <row r="65" spans="1:5" ht="15" customHeight="1">
      <c r="A65" s="114" t="s">
        <v>30</v>
      </c>
      <c r="B65" s="101"/>
      <c r="C65" s="101"/>
      <c r="D65" s="101">
        <f>+D43</f>
        <v>1997847</v>
      </c>
      <c r="E65" s="101">
        <f>SUM(B65:D65)</f>
        <v>1997847</v>
      </c>
    </row>
    <row r="66" spans="1:5" ht="15" customHeight="1">
      <c r="A66" s="114" t="s">
        <v>35</v>
      </c>
      <c r="B66" s="101"/>
      <c r="C66" s="101"/>
      <c r="D66" s="101"/>
      <c r="E66" s="101"/>
    </row>
    <row r="67" spans="1:5" ht="15" customHeight="1">
      <c r="A67" s="143" t="s">
        <v>43</v>
      </c>
      <c r="B67" s="101"/>
      <c r="C67" s="101"/>
      <c r="D67" s="101"/>
      <c r="E67" s="101"/>
    </row>
    <row r="68" spans="2:5" ht="15" customHeight="1">
      <c r="B68" s="101"/>
      <c r="C68" s="101"/>
      <c r="D68" s="101"/>
      <c r="E68" s="101"/>
    </row>
    <row r="69" spans="1:5" ht="15" customHeight="1">
      <c r="A69" s="143" t="s">
        <v>36</v>
      </c>
      <c r="B69" s="101">
        <f>+SUM(B70:B74)</f>
        <v>27046000</v>
      </c>
      <c r="C69" s="101">
        <f>+SUM(C70:C74)</f>
        <v>295088000</v>
      </c>
      <c r="D69" s="101">
        <f>+SUM(D70:D74)</f>
        <v>49350000</v>
      </c>
      <c r="E69" s="101">
        <f>SUM(E70:E71)</f>
        <v>371484000</v>
      </c>
    </row>
    <row r="70" spans="1:5" ht="15" customHeight="1">
      <c r="A70" s="128" t="s">
        <v>44</v>
      </c>
      <c r="B70" s="101">
        <f>+B47</f>
        <v>17030000</v>
      </c>
      <c r="C70" s="101">
        <f>+C47</f>
        <v>295088000</v>
      </c>
      <c r="D70" s="101">
        <f>+D47</f>
        <v>49350000</v>
      </c>
      <c r="E70" s="101">
        <f>SUM(B70:D70)</f>
        <v>361468000</v>
      </c>
    </row>
    <row r="71" spans="1:5" ht="15" customHeight="1">
      <c r="A71" s="143" t="s">
        <v>28</v>
      </c>
      <c r="B71" s="101">
        <f>+B48</f>
        <v>10016000</v>
      </c>
      <c r="C71" s="101">
        <v>0</v>
      </c>
      <c r="D71" s="101">
        <v>0</v>
      </c>
      <c r="E71" s="101">
        <f>SUM(B71:D71)</f>
        <v>10016000</v>
      </c>
    </row>
    <row r="72" spans="1:5" ht="15" customHeight="1">
      <c r="A72" s="114" t="s">
        <v>30</v>
      </c>
      <c r="B72" s="101"/>
      <c r="C72" s="101"/>
      <c r="D72" s="101"/>
      <c r="E72" s="101"/>
    </row>
    <row r="73" spans="1:5" ht="15" customHeight="1">
      <c r="A73" s="114" t="s">
        <v>35</v>
      </c>
      <c r="B73" s="101">
        <f>+B50</f>
        <v>0</v>
      </c>
      <c r="C73" s="101"/>
      <c r="D73" s="101"/>
      <c r="E73" s="101"/>
    </row>
    <row r="74" spans="1:5" ht="15" customHeight="1">
      <c r="A74" s="143" t="s">
        <v>43</v>
      </c>
      <c r="B74" s="101"/>
      <c r="C74" s="101"/>
      <c r="D74" s="101"/>
      <c r="E74" s="101"/>
    </row>
    <row r="75" spans="1:5" ht="15" customHeight="1" thickBot="1">
      <c r="A75" s="119" t="s">
        <v>31</v>
      </c>
      <c r="B75" s="103">
        <f>B62+B69</f>
        <v>32291162</v>
      </c>
      <c r="C75" s="103">
        <f>C62+C69</f>
        <v>303444700</v>
      </c>
      <c r="D75" s="103">
        <f>+D69+D62</f>
        <v>301321771</v>
      </c>
      <c r="E75" s="103">
        <f>+E69+E62</f>
        <v>637057633</v>
      </c>
    </row>
    <row r="76" ht="15" customHeight="1" thickTop="1">
      <c r="A76" s="143" t="s">
        <v>95</v>
      </c>
    </row>
    <row r="79" spans="1:5" ht="15" customHeight="1">
      <c r="A79" s="154" t="s">
        <v>52</v>
      </c>
      <c r="B79" s="154"/>
      <c r="C79" s="154"/>
      <c r="D79" s="154"/>
      <c r="E79" s="154"/>
    </row>
    <row r="80" spans="1:5" ht="15" customHeight="1">
      <c r="A80" s="154" t="s">
        <v>53</v>
      </c>
      <c r="B80" s="154"/>
      <c r="C80" s="154"/>
      <c r="D80" s="154"/>
      <c r="E80" s="154"/>
    </row>
    <row r="81" spans="1:5" ht="15" customHeight="1">
      <c r="A81" s="154" t="s">
        <v>65</v>
      </c>
      <c r="B81" s="154"/>
      <c r="C81" s="154"/>
      <c r="D81" s="154"/>
      <c r="E81" s="154"/>
    </row>
    <row r="82" ht="15" customHeight="1">
      <c r="A82" s="128"/>
    </row>
    <row r="83" spans="1:5" ht="15" customHeight="1" thickBot="1">
      <c r="A83" s="125" t="s">
        <v>38</v>
      </c>
      <c r="B83" s="112" t="s">
        <v>11</v>
      </c>
      <c r="C83" s="112" t="s">
        <v>12</v>
      </c>
      <c r="D83" s="112" t="s">
        <v>13</v>
      </c>
      <c r="E83" s="112" t="s">
        <v>45</v>
      </c>
    </row>
    <row r="84" ht="15" customHeight="1">
      <c r="A84" s="128"/>
    </row>
    <row r="85" spans="1:5" ht="15" customHeight="1">
      <c r="A85" s="128" t="s">
        <v>55</v>
      </c>
      <c r="B85" s="143">
        <f>SUM(B86:B87)</f>
        <v>2278730327.34</v>
      </c>
      <c r="C85" s="143">
        <f aca="true" t="shared" si="1" ref="C85:D87">B99</f>
        <v>2533439165.34</v>
      </c>
      <c r="D85" s="143">
        <f t="shared" si="1"/>
        <v>2671561132</v>
      </c>
      <c r="E85" s="143">
        <f>B85</f>
        <v>2278730327.34</v>
      </c>
    </row>
    <row r="86" spans="1:5" ht="15" customHeight="1">
      <c r="A86" s="149" t="s">
        <v>62</v>
      </c>
      <c r="B86" s="143">
        <f>476296+10113609.34</f>
        <v>10589905.34</v>
      </c>
      <c r="C86" s="143">
        <f t="shared" si="1"/>
        <v>5344743.34</v>
      </c>
      <c r="D86" s="143">
        <f t="shared" si="1"/>
        <v>263654710</v>
      </c>
      <c r="E86" s="143">
        <f>B86</f>
        <v>10589905.34</v>
      </c>
    </row>
    <row r="87" spans="1:5" ht="15" customHeight="1">
      <c r="A87" s="149" t="s">
        <v>63</v>
      </c>
      <c r="B87" s="143">
        <v>2268140422</v>
      </c>
      <c r="C87" s="143">
        <f t="shared" si="1"/>
        <v>2528094422</v>
      </c>
      <c r="D87" s="143">
        <f t="shared" si="1"/>
        <v>2407906422</v>
      </c>
      <c r="E87" s="143">
        <f>B87</f>
        <v>2268140422</v>
      </c>
    </row>
    <row r="88" spans="1:5" ht="15" customHeight="1">
      <c r="A88" s="128" t="s">
        <v>56</v>
      </c>
      <c r="B88" s="143">
        <f>SUM(B89:B90)</f>
        <v>287000000</v>
      </c>
      <c r="C88" s="143">
        <f>SUM(C89:C90)</f>
        <v>441566666.65999997</v>
      </c>
      <c r="D88" s="143">
        <v>275188000</v>
      </c>
      <c r="E88" s="143">
        <f>SUM(E89:E90)</f>
        <v>1063499999.99</v>
      </c>
    </row>
    <row r="89" spans="1:16" ht="15" customHeight="1">
      <c r="A89" s="149" t="s">
        <v>62</v>
      </c>
      <c r="B89" s="143">
        <v>0</v>
      </c>
      <c r="C89" s="143">
        <f>26666666.66+240000000</f>
        <v>266666666.66</v>
      </c>
      <c r="D89" s="143">
        <f>25000000+13333333.33+120000000+16666666.67+8333333.33</f>
        <v>183333333.32999998</v>
      </c>
      <c r="E89" s="143">
        <f>SUM(B89:D89)</f>
        <v>449999999.99</v>
      </c>
      <c r="J89" s="41"/>
      <c r="K89" s="41"/>
      <c r="L89" s="41"/>
      <c r="M89" s="41"/>
      <c r="N89" s="41"/>
      <c r="O89" s="41"/>
      <c r="P89" s="41"/>
    </row>
    <row r="90" spans="1:16" ht="15" customHeight="1">
      <c r="A90" s="149" t="s">
        <v>63</v>
      </c>
      <c r="B90" s="143">
        <f>126000000+75000000+86000000</f>
        <v>287000000</v>
      </c>
      <c r="C90" s="143">
        <f>40700000+75600000+58600000</f>
        <v>174900000</v>
      </c>
      <c r="D90" s="143">
        <f>66600000+55300000+29700000</f>
        <v>151600000</v>
      </c>
      <c r="E90" s="143">
        <f>SUM(B90:D90)</f>
        <v>613500000</v>
      </c>
      <c r="J90" s="42"/>
      <c r="K90" s="42"/>
      <c r="L90" s="42"/>
      <c r="M90" s="42"/>
      <c r="N90" s="42"/>
      <c r="O90" s="42"/>
      <c r="P90" s="41"/>
    </row>
    <row r="91" spans="1:15" ht="15" customHeight="1">
      <c r="A91" s="128" t="s">
        <v>57</v>
      </c>
      <c r="B91" s="143">
        <f aca="true" t="shared" si="2" ref="B91:D93">+B85+B88</f>
        <v>2565730327.34</v>
      </c>
      <c r="C91" s="143">
        <f t="shared" si="2"/>
        <v>2975005832</v>
      </c>
      <c r="D91" s="143">
        <f t="shared" si="2"/>
        <v>2946749132</v>
      </c>
      <c r="E91" s="143">
        <f>E88+E85</f>
        <v>3342230327.33</v>
      </c>
      <c r="M91" s="42"/>
      <c r="N91" s="42"/>
      <c r="O91" s="42"/>
    </row>
    <row r="92" spans="1:5" ht="15" customHeight="1">
      <c r="A92" s="149" t="s">
        <v>62</v>
      </c>
      <c r="B92" s="143">
        <f t="shared" si="2"/>
        <v>10589905.34</v>
      </c>
      <c r="C92" s="143">
        <f t="shared" si="2"/>
        <v>272011410</v>
      </c>
      <c r="D92" s="143">
        <f t="shared" si="2"/>
        <v>446988043.33</v>
      </c>
      <c r="E92" s="143">
        <f>E89+E86</f>
        <v>460589905.33</v>
      </c>
    </row>
    <row r="93" spans="1:5" ht="15" customHeight="1">
      <c r="A93" s="149" t="s">
        <v>63</v>
      </c>
      <c r="B93" s="143">
        <f t="shared" si="2"/>
        <v>2555140422</v>
      </c>
      <c r="C93" s="143">
        <f t="shared" si="2"/>
        <v>2702994422</v>
      </c>
      <c r="D93" s="143">
        <f t="shared" si="2"/>
        <v>2559506422</v>
      </c>
      <c r="E93" s="143">
        <f>E90+E87</f>
        <v>2881640422</v>
      </c>
    </row>
    <row r="94" spans="1:6" ht="15" customHeight="1">
      <c r="A94" s="128" t="s">
        <v>58</v>
      </c>
      <c r="B94" s="126">
        <f>SUM(B95:B98)</f>
        <v>32291162</v>
      </c>
      <c r="C94" s="126">
        <f>SUM(C95:C98)</f>
        <v>303444700</v>
      </c>
      <c r="D94" s="126">
        <f>SUM(D95:D98)</f>
        <v>301321771</v>
      </c>
      <c r="E94" s="126">
        <f>SUM(B94:D94)</f>
        <v>637057633</v>
      </c>
      <c r="F94" s="117"/>
    </row>
    <row r="95" spans="1:5" ht="15" customHeight="1">
      <c r="A95" s="149" t="s">
        <v>62</v>
      </c>
      <c r="B95" s="143">
        <f>B62</f>
        <v>5245162</v>
      </c>
      <c r="C95" s="143">
        <f>C62</f>
        <v>8356700</v>
      </c>
      <c r="D95" s="143">
        <f>D62</f>
        <v>251971771</v>
      </c>
      <c r="E95" s="143">
        <f>SUM(B95:D95)</f>
        <v>265573633</v>
      </c>
    </row>
    <row r="96" ht="15" customHeight="1">
      <c r="A96" s="54" t="s">
        <v>69</v>
      </c>
    </row>
    <row r="97" ht="15" customHeight="1">
      <c r="A97" s="54" t="s">
        <v>70</v>
      </c>
    </row>
    <row r="98" spans="1:5" ht="15" customHeight="1">
      <c r="A98" s="149" t="s">
        <v>63</v>
      </c>
      <c r="B98" s="143">
        <f>+B69</f>
        <v>27046000</v>
      </c>
      <c r="C98" s="143">
        <f>C69</f>
        <v>295088000</v>
      </c>
      <c r="D98" s="143">
        <f>D69</f>
        <v>49350000</v>
      </c>
      <c r="E98" s="143">
        <f>SUM(B98:D98)</f>
        <v>371484000</v>
      </c>
    </row>
    <row r="99" spans="1:5" ht="15" customHeight="1">
      <c r="A99" s="128" t="s">
        <v>59</v>
      </c>
      <c r="B99" s="143">
        <f aca="true" t="shared" si="3" ref="B99:D100">+B91-B94</f>
        <v>2533439165.34</v>
      </c>
      <c r="C99" s="143">
        <f t="shared" si="3"/>
        <v>2671561132</v>
      </c>
      <c r="D99" s="143">
        <f t="shared" si="3"/>
        <v>2645427361</v>
      </c>
      <c r="E99" s="143">
        <f>E91-E94</f>
        <v>2705172694.33</v>
      </c>
    </row>
    <row r="100" spans="1:5" ht="15" customHeight="1">
      <c r="A100" s="149" t="s">
        <v>62</v>
      </c>
      <c r="B100" s="143">
        <f t="shared" si="3"/>
        <v>5344743.34</v>
      </c>
      <c r="C100" s="143">
        <f t="shared" si="3"/>
        <v>263654710</v>
      </c>
      <c r="D100" s="143">
        <f t="shared" si="3"/>
        <v>195016272.32999998</v>
      </c>
      <c r="E100" s="143">
        <f>E92-E95</f>
        <v>195016272.32999998</v>
      </c>
    </row>
    <row r="101" spans="1:5" ht="15" customHeight="1">
      <c r="A101" s="149" t="s">
        <v>63</v>
      </c>
      <c r="B101" s="143">
        <f>+B93-B98</f>
        <v>2528094422</v>
      </c>
      <c r="C101" s="143">
        <f>+C93-C98</f>
        <v>2407906422</v>
      </c>
      <c r="D101" s="143">
        <f>+D93-D98</f>
        <v>2510156422</v>
      </c>
      <c r="E101" s="143">
        <f>E93-E98</f>
        <v>2510156422</v>
      </c>
    </row>
    <row r="102" spans="1:5" ht="15" customHeight="1" thickBot="1">
      <c r="A102" s="150"/>
      <c r="B102" s="119"/>
      <c r="C102" s="119"/>
      <c r="D102" s="119"/>
      <c r="E102" s="119"/>
    </row>
    <row r="103" ht="15" customHeight="1" thickTop="1">
      <c r="A103" s="143" t="s">
        <v>95</v>
      </c>
    </row>
    <row r="105" spans="1:5" ht="18" customHeight="1">
      <c r="A105" s="137" t="s">
        <v>98</v>
      </c>
      <c r="B105" s="137"/>
      <c r="C105" s="137"/>
      <c r="D105" s="137"/>
      <c r="E105" s="137"/>
    </row>
    <row r="106" spans="1:5" ht="15" customHeight="1">
      <c r="A106" s="137" t="s">
        <v>126</v>
      </c>
      <c r="B106" s="146"/>
      <c r="C106" s="146"/>
      <c r="D106" s="146"/>
      <c r="E106" s="146"/>
    </row>
    <row r="107" spans="1:6" ht="15" customHeight="1">
      <c r="A107" s="143" t="s">
        <v>103</v>
      </c>
      <c r="F107" s="128"/>
    </row>
    <row r="108" spans="1:6" ht="15" customHeight="1">
      <c r="A108" s="128"/>
      <c r="B108" s="146"/>
      <c r="C108" s="146"/>
      <c r="D108" s="146"/>
      <c r="E108" s="146"/>
      <c r="F108" s="146"/>
    </row>
    <row r="109" spans="1:6" ht="15" customHeight="1">
      <c r="A109" s="130" t="s">
        <v>99</v>
      </c>
      <c r="F109" s="146"/>
    </row>
    <row r="110" ht="15" customHeight="1">
      <c r="A110" s="130" t="s">
        <v>100</v>
      </c>
    </row>
    <row r="112" spans="1:4" ht="15" customHeight="1" hidden="1">
      <c r="A112" s="136" t="s">
        <v>79</v>
      </c>
      <c r="B112" s="143">
        <v>1889337532.96</v>
      </c>
      <c r="C112" s="143">
        <v>2011337532.96</v>
      </c>
      <c r="D112" s="143">
        <v>2139395532.96</v>
      </c>
    </row>
    <row r="113" spans="2:4" ht="15" customHeight="1" hidden="1">
      <c r="B113" s="143">
        <f>+B101-B112</f>
        <v>638756889.04</v>
      </c>
      <c r="C113" s="143">
        <f>+C112-C101</f>
        <v>-396568889.03999996</v>
      </c>
      <c r="D113" s="143">
        <f>+D112-D101</f>
        <v>-370760889.03999996</v>
      </c>
    </row>
    <row r="114" spans="1:4" ht="15" customHeight="1" hidden="1">
      <c r="A114" s="136" t="s">
        <v>80</v>
      </c>
      <c r="B114" s="143">
        <f>237775878.68+133181846.07</f>
        <v>370957724.75</v>
      </c>
      <c r="C114" s="143">
        <f>49825846.07+240564274.68</f>
        <v>290390120.75</v>
      </c>
      <c r="D114" s="143">
        <f>236669014.42+6750846.07</f>
        <v>243419860.48999998</v>
      </c>
    </row>
    <row r="115" spans="2:4" ht="15" customHeight="1" hidden="1">
      <c r="B115" s="143">
        <f>+B114-B100</f>
        <v>365612981.41</v>
      </c>
      <c r="C115" s="143">
        <f>+C114-C100</f>
        <v>26735410.75</v>
      </c>
      <c r="D115" s="143">
        <f>+D114-D100</f>
        <v>48403588.16</v>
      </c>
    </row>
    <row r="116" ht="15" customHeight="1">
      <c r="A116" s="143" t="s">
        <v>117</v>
      </c>
    </row>
    <row r="117" ht="15" customHeight="1">
      <c r="A117" s="143" t="s">
        <v>118</v>
      </c>
    </row>
    <row r="119" ht="15" customHeight="1">
      <c r="A119" s="143" t="s">
        <v>122</v>
      </c>
    </row>
    <row r="120" ht="15" customHeight="1">
      <c r="A120" s="136"/>
    </row>
    <row r="121" ht="15" customHeight="1" hidden="1"/>
    <row r="122" ht="15" customHeight="1" hidden="1"/>
    <row r="123" ht="15" customHeight="1" hidden="1">
      <c r="C123" s="143" t="s">
        <v>81</v>
      </c>
    </row>
    <row r="124" ht="15" customHeight="1" hidden="1"/>
    <row r="125" ht="15" customHeight="1" hidden="1"/>
    <row r="126" ht="15" customHeight="1" hidden="1"/>
    <row r="127" ht="15" customHeight="1" hidden="1"/>
    <row r="128" spans="1:5" ht="15" customHeight="1">
      <c r="A128" s="136"/>
      <c r="B128" s="130"/>
      <c r="C128" s="130"/>
      <c r="D128" s="130"/>
      <c r="E128" s="130"/>
    </row>
    <row r="129" spans="1:5" ht="12" customHeight="1">
      <c r="A129" s="136"/>
      <c r="B129" s="130"/>
      <c r="C129" s="130"/>
      <c r="D129" s="130"/>
      <c r="E129" s="130"/>
    </row>
    <row r="130" ht="15" customHeight="1">
      <c r="A130" s="136"/>
    </row>
    <row r="131" ht="15" customHeight="1">
      <c r="A131" s="136"/>
    </row>
    <row r="132" ht="15" customHeight="1">
      <c r="A132" s="143" t="s">
        <v>97</v>
      </c>
    </row>
    <row r="149" spans="1:2" ht="15" customHeight="1">
      <c r="A149" s="135" t="s">
        <v>110</v>
      </c>
      <c r="B149" s="134"/>
    </row>
    <row r="151" spans="1:2" ht="15" customHeight="1">
      <c r="A151" s="143">
        <v>2268140421.96</v>
      </c>
      <c r="B151" s="143" t="s">
        <v>112</v>
      </c>
    </row>
    <row r="152" spans="1:2" ht="15" customHeight="1">
      <c r="A152" s="143">
        <v>228270369.68</v>
      </c>
      <c r="B152" s="143" t="s">
        <v>108</v>
      </c>
    </row>
    <row r="153" spans="1:2" ht="15" customHeight="1">
      <c r="A153" s="143">
        <v>45211845.07</v>
      </c>
      <c r="B153" s="143" t="s">
        <v>109</v>
      </c>
    </row>
    <row r="154" ht="15" customHeight="1">
      <c r="A154" s="109">
        <f>SUM(A151:A153)</f>
        <v>2541622636.71</v>
      </c>
    </row>
    <row r="155" ht="15" customHeight="1">
      <c r="C155" s="41"/>
    </row>
    <row r="156" spans="1:3" ht="15" customHeight="1">
      <c r="A156" s="107" t="s">
        <v>111</v>
      </c>
      <c r="C156" s="42"/>
    </row>
    <row r="157" spans="1:2" ht="15" customHeight="1">
      <c r="A157" s="40">
        <v>2268140421.96</v>
      </c>
      <c r="B157" s="41" t="s">
        <v>112</v>
      </c>
    </row>
    <row r="158" spans="1:3" ht="15" customHeight="1">
      <c r="A158" s="42">
        <v>476296</v>
      </c>
      <c r="B158" s="42" t="s">
        <v>109</v>
      </c>
      <c r="C158" s="143">
        <f>SUM(A158:A161)</f>
        <v>10589905.34</v>
      </c>
    </row>
    <row r="159" spans="1:2" ht="15" customHeight="1">
      <c r="A159" s="143">
        <v>0</v>
      </c>
      <c r="B159" s="143" t="s">
        <v>113</v>
      </c>
    </row>
    <row r="160" spans="1:2" ht="15" customHeight="1">
      <c r="A160" s="143">
        <v>0</v>
      </c>
      <c r="B160" s="143" t="s">
        <v>114</v>
      </c>
    </row>
    <row r="161" spans="1:2" ht="15" customHeight="1">
      <c r="A161" s="138">
        <v>10113609.34</v>
      </c>
      <c r="B161" s="143" t="s">
        <v>108</v>
      </c>
    </row>
    <row r="162" ht="15" customHeight="1">
      <c r="A162" s="143">
        <f>SUM(A157:A161)</f>
        <v>2278730327.3</v>
      </c>
    </row>
  </sheetData>
  <sheetProtection/>
  <mergeCells count="13">
    <mergeCell ref="A81:E81"/>
    <mergeCell ref="A79:E79"/>
    <mergeCell ref="A80:E80"/>
    <mergeCell ref="A56:E56"/>
    <mergeCell ref="A57:E57"/>
    <mergeCell ref="A58:E58"/>
    <mergeCell ref="A8:F8"/>
    <mergeCell ref="A1:F1"/>
    <mergeCell ref="A9:F9"/>
    <mergeCell ref="A34:E34"/>
    <mergeCell ref="A35:E35"/>
    <mergeCell ref="A36:E36"/>
    <mergeCell ref="B2:E2"/>
  </mergeCells>
  <printOptions horizontalCentered="1" verticalCentered="1"/>
  <pageMargins left="0.17" right="0" top="0" bottom="0.52" header="0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="90" zoomScaleNormal="90" zoomScalePageLayoutView="0" workbookViewId="0" topLeftCell="A82">
      <selection activeCell="G18" sqref="G18"/>
    </sheetView>
  </sheetViews>
  <sheetFormatPr defaultColWidth="11.57421875" defaultRowHeight="15"/>
  <cols>
    <col min="1" max="1" width="54.28125" style="2" customWidth="1"/>
    <col min="2" max="2" width="19.57421875" style="2" customWidth="1"/>
    <col min="3" max="3" width="20.7109375" style="2" customWidth="1"/>
    <col min="4" max="4" width="19.7109375" style="2" customWidth="1"/>
    <col min="5" max="5" width="22.28125" style="2" customWidth="1"/>
    <col min="6" max="6" width="18.00390625" style="2" customWidth="1"/>
    <col min="7" max="14" width="15.57421875" style="2" customWidth="1"/>
    <col min="15" max="16384" width="11.57421875" style="2" customWidth="1"/>
  </cols>
  <sheetData>
    <row r="1" spans="1:6" ht="15" customHeight="1">
      <c r="A1" s="154" t="s">
        <v>0</v>
      </c>
      <c r="B1" s="154"/>
      <c r="C1" s="154"/>
      <c r="D1" s="154"/>
      <c r="E1" s="154"/>
      <c r="F1" s="154"/>
    </row>
    <row r="2" spans="1:6" ht="15" customHeight="1">
      <c r="A2" s="3" t="s">
        <v>3</v>
      </c>
      <c r="B2" s="156" t="s">
        <v>72</v>
      </c>
      <c r="C2" s="156"/>
      <c r="D2" s="156"/>
      <c r="E2" s="156"/>
      <c r="F2" s="5"/>
    </row>
    <row r="3" spans="1:6" ht="15" customHeight="1">
      <c r="A3" s="3" t="s">
        <v>5</v>
      </c>
      <c r="B3" s="4" t="s">
        <v>6</v>
      </c>
      <c r="C3" s="6"/>
      <c r="D3" s="5"/>
      <c r="E3" s="5"/>
      <c r="F3" s="5"/>
    </row>
    <row r="4" spans="1:6" ht="15" customHeight="1">
      <c r="A4" s="3" t="s">
        <v>7</v>
      </c>
      <c r="B4" s="5" t="s">
        <v>8</v>
      </c>
      <c r="C4" s="6"/>
      <c r="D4" s="5"/>
      <c r="E4" s="5"/>
      <c r="F4" s="5"/>
    </row>
    <row r="5" spans="1:6" ht="15" customHeight="1">
      <c r="A5" s="3" t="s">
        <v>66</v>
      </c>
      <c r="B5" s="7" t="s">
        <v>82</v>
      </c>
      <c r="C5" s="5"/>
      <c r="D5" s="5"/>
      <c r="E5" s="5"/>
      <c r="F5" s="5"/>
    </row>
    <row r="6" spans="1:6" ht="15" customHeight="1">
      <c r="A6" s="3"/>
      <c r="B6" s="7"/>
      <c r="C6" s="5"/>
      <c r="D6" s="5"/>
      <c r="E6" s="5"/>
      <c r="F6" s="5"/>
    </row>
    <row r="7" spans="1:2" ht="15" customHeight="1">
      <c r="A7" s="8"/>
      <c r="B7" s="8"/>
    </row>
    <row r="8" spans="1:6" ht="15" customHeight="1">
      <c r="A8" s="154" t="s">
        <v>1</v>
      </c>
      <c r="B8" s="154"/>
      <c r="C8" s="154"/>
      <c r="D8" s="154"/>
      <c r="E8" s="154"/>
      <c r="F8" s="154"/>
    </row>
    <row r="9" spans="1:6" ht="15" customHeight="1">
      <c r="A9" s="154" t="s">
        <v>2</v>
      </c>
      <c r="B9" s="154"/>
      <c r="C9" s="154"/>
      <c r="D9" s="154"/>
      <c r="E9" s="154"/>
      <c r="F9" s="154"/>
    </row>
    <row r="10" ht="15" customHeight="1"/>
    <row r="11" spans="1:6" ht="15" customHeight="1" thickBot="1">
      <c r="A11" s="9" t="s">
        <v>9</v>
      </c>
      <c r="B11" s="9" t="s">
        <v>10</v>
      </c>
      <c r="C11" s="29" t="s">
        <v>14</v>
      </c>
      <c r="D11" s="29" t="s">
        <v>15</v>
      </c>
      <c r="E11" s="29" t="s">
        <v>16</v>
      </c>
      <c r="F11" s="29" t="s">
        <v>46</v>
      </c>
    </row>
    <row r="12" spans="1:6" ht="15" customHeight="1">
      <c r="A12" s="10"/>
      <c r="B12" s="10"/>
      <c r="C12" s="10"/>
      <c r="D12" s="10"/>
      <c r="E12" s="10"/>
      <c r="F12" s="10"/>
    </row>
    <row r="13" ht="15" customHeight="1">
      <c r="A13" s="11" t="s">
        <v>24</v>
      </c>
    </row>
    <row r="14" spans="1:6" ht="15" customHeight="1">
      <c r="A14" s="12" t="s">
        <v>25</v>
      </c>
      <c r="B14" s="2" t="s">
        <v>26</v>
      </c>
      <c r="C14" s="66">
        <v>41</v>
      </c>
      <c r="D14" s="66">
        <v>38</v>
      </c>
      <c r="E14" s="66">
        <v>0</v>
      </c>
      <c r="F14" s="67">
        <f>SUM(C14:E14)</f>
        <v>79</v>
      </c>
    </row>
    <row r="15" spans="1:6" ht="15" customHeight="1">
      <c r="A15" s="12" t="s">
        <v>27</v>
      </c>
      <c r="B15" s="2" t="s">
        <v>26</v>
      </c>
      <c r="C15" s="66">
        <v>23</v>
      </c>
      <c r="D15" s="66">
        <v>89</v>
      </c>
      <c r="E15" s="66">
        <v>64</v>
      </c>
      <c r="F15" s="67">
        <f>SUM(C15:E15)</f>
        <v>176</v>
      </c>
    </row>
    <row r="16" spans="1:6" ht="15" customHeight="1">
      <c r="A16" s="11" t="s">
        <v>28</v>
      </c>
      <c r="C16" s="66"/>
      <c r="D16" s="66"/>
      <c r="E16" s="66"/>
      <c r="F16" s="67"/>
    </row>
    <row r="17" spans="1:6" ht="15" customHeight="1">
      <c r="A17" s="12" t="s">
        <v>25</v>
      </c>
      <c r="C17" s="66"/>
      <c r="D17" s="66"/>
      <c r="E17" s="66"/>
      <c r="F17" s="67"/>
    </row>
    <row r="18" spans="1:6" s="33" customFormat="1" ht="15" customHeight="1">
      <c r="A18" s="12"/>
      <c r="B18" s="37" t="s">
        <v>29</v>
      </c>
      <c r="C18" s="66"/>
      <c r="D18" s="66"/>
      <c r="E18" s="66"/>
      <c r="F18" s="67"/>
    </row>
    <row r="19" spans="1:6" s="33" customFormat="1" ht="15" customHeight="1">
      <c r="A19" s="38" t="s">
        <v>67</v>
      </c>
      <c r="B19" s="33" t="s">
        <v>26</v>
      </c>
      <c r="C19" s="66">
        <v>0</v>
      </c>
      <c r="D19" s="66">
        <v>0</v>
      </c>
      <c r="E19" s="66">
        <v>0</v>
      </c>
      <c r="F19" s="67">
        <f>SUM(C19:E19)</f>
        <v>0</v>
      </c>
    </row>
    <row r="20" spans="1:6" ht="15" customHeight="1">
      <c r="A20" s="38" t="s">
        <v>68</v>
      </c>
      <c r="B20" s="37" t="s">
        <v>26</v>
      </c>
      <c r="C20" s="66">
        <v>0</v>
      </c>
      <c r="D20" s="66">
        <v>0</v>
      </c>
      <c r="E20" s="66">
        <v>326</v>
      </c>
      <c r="F20" s="67">
        <f>SUM(C20:E20)</f>
        <v>326</v>
      </c>
    </row>
    <row r="21" spans="1:6" ht="15" customHeight="1">
      <c r="A21" s="12"/>
      <c r="C21" s="66"/>
      <c r="D21" s="66"/>
      <c r="E21" s="66"/>
      <c r="F21" s="67"/>
    </row>
    <row r="22" spans="1:6" ht="15" customHeight="1">
      <c r="A22" s="12" t="s">
        <v>27</v>
      </c>
      <c r="C22" s="66"/>
      <c r="D22" s="66"/>
      <c r="E22" s="66"/>
      <c r="F22" s="67"/>
    </row>
    <row r="23" spans="1:6" ht="15" customHeight="1">
      <c r="A23" s="12"/>
      <c r="B23" s="2" t="s">
        <v>26</v>
      </c>
      <c r="C23" s="66"/>
      <c r="D23" s="66"/>
      <c r="E23" s="66"/>
      <c r="F23" s="67">
        <f>SUM(C23:E23)</f>
        <v>0</v>
      </c>
    </row>
    <row r="24" spans="1:6" ht="15" customHeight="1">
      <c r="A24" s="12"/>
      <c r="B24" s="2" t="s">
        <v>29</v>
      </c>
      <c r="C24" s="66"/>
      <c r="D24" s="66"/>
      <c r="E24" s="66"/>
      <c r="F24" s="67">
        <f>SUM(C24:E24)</f>
        <v>0</v>
      </c>
    </row>
    <row r="25" spans="1:6" ht="15" customHeight="1">
      <c r="A25" s="58" t="s">
        <v>30</v>
      </c>
      <c r="C25" s="66">
        <f>SUM(C26:C27)</f>
        <v>0</v>
      </c>
      <c r="D25" s="66">
        <f>SUM(D26:D27)</f>
        <v>0</v>
      </c>
      <c r="E25" s="66">
        <f>SUM(E26:E27)</f>
        <v>0</v>
      </c>
      <c r="F25" s="66">
        <f>SUM(F26:F27)</f>
        <v>0</v>
      </c>
    </row>
    <row r="26" spans="1:6" ht="15" customHeight="1">
      <c r="A26" s="12" t="s">
        <v>25</v>
      </c>
      <c r="B26" s="2" t="s">
        <v>26</v>
      </c>
      <c r="C26" s="66"/>
      <c r="D26" s="66"/>
      <c r="E26" s="66"/>
      <c r="F26" s="67">
        <f>SUM(C26:E26)</f>
        <v>0</v>
      </c>
    </row>
    <row r="27" spans="1:6" ht="15" customHeight="1">
      <c r="A27" s="12" t="s">
        <v>27</v>
      </c>
      <c r="B27" s="2" t="s">
        <v>26</v>
      </c>
      <c r="C27" s="66"/>
      <c r="D27" s="66"/>
      <c r="E27" s="66"/>
      <c r="F27" s="67">
        <f>SUM(C27:E27)</f>
        <v>0</v>
      </c>
    </row>
    <row r="28" spans="3:6" ht="15" customHeight="1">
      <c r="C28" s="66"/>
      <c r="D28" s="66"/>
      <c r="E28" s="66"/>
      <c r="F28" s="66"/>
    </row>
    <row r="29" spans="1:7" ht="15" customHeight="1" thickBot="1">
      <c r="A29" s="39" t="s">
        <v>31</v>
      </c>
      <c r="B29" s="39"/>
      <c r="C29" s="70">
        <f>+C14+C15</f>
        <v>64</v>
      </c>
      <c r="D29" s="70">
        <f>+D14+D15</f>
        <v>127</v>
      </c>
      <c r="E29" s="70">
        <f>+E15+E20</f>
        <v>390</v>
      </c>
      <c r="F29" s="70">
        <f>F14+F15+F19+F23+F26+F27</f>
        <v>255</v>
      </c>
      <c r="G29" s="49" t="s">
        <v>73</v>
      </c>
    </row>
    <row r="30" spans="1:14" ht="15" customHeight="1" thickTop="1">
      <c r="A30" s="16" t="s">
        <v>64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ht="15" customHeight="1">
      <c r="A31" s="74" t="s">
        <v>78</v>
      </c>
    </row>
    <row r="32" ht="15" customHeight="1"/>
    <row r="33" ht="15" customHeight="1"/>
    <row r="34" spans="1:5" ht="15" customHeight="1">
      <c r="A34" s="155" t="s">
        <v>32</v>
      </c>
      <c r="B34" s="155"/>
      <c r="C34" s="155"/>
      <c r="D34" s="155"/>
      <c r="E34" s="155"/>
    </row>
    <row r="35" spans="1:5" ht="15" customHeight="1">
      <c r="A35" s="154" t="s">
        <v>33</v>
      </c>
      <c r="B35" s="154"/>
      <c r="C35" s="154"/>
      <c r="D35" s="154"/>
      <c r="E35" s="154"/>
    </row>
    <row r="36" spans="1:13" ht="15" customHeight="1">
      <c r="A36" s="154" t="s">
        <v>65</v>
      </c>
      <c r="B36" s="154"/>
      <c r="C36" s="154"/>
      <c r="D36" s="154"/>
      <c r="E36" s="154"/>
      <c r="F36" s="13"/>
      <c r="G36" s="13"/>
      <c r="H36" s="13"/>
      <c r="I36" s="13"/>
      <c r="J36" s="13"/>
      <c r="K36" s="13"/>
      <c r="L36" s="13"/>
      <c r="M36" s="13"/>
    </row>
    <row r="37" ht="15" customHeight="1"/>
    <row r="38" spans="1:5" ht="15" customHeight="1" thickBot="1">
      <c r="A38" s="9" t="s">
        <v>9</v>
      </c>
      <c r="B38" s="29" t="s">
        <v>14</v>
      </c>
      <c r="C38" s="29" t="s">
        <v>15</v>
      </c>
      <c r="D38" s="29" t="s">
        <v>16</v>
      </c>
      <c r="E38" s="29" t="s">
        <v>46</v>
      </c>
    </row>
    <row r="39" ht="15" customHeight="1"/>
    <row r="40" spans="1:7" ht="15" customHeight="1">
      <c r="A40" s="2" t="s">
        <v>34</v>
      </c>
      <c r="B40" s="66">
        <f>+SUM(B41:B44)</f>
        <v>128210572</v>
      </c>
      <c r="C40" s="66">
        <f>+SUM(C41:C44)</f>
        <v>113596718</v>
      </c>
      <c r="D40" s="66">
        <f>+SUM(D41:D44)</f>
        <v>12000</v>
      </c>
      <c r="E40" s="66">
        <f>SUM(E41:E44)</f>
        <v>241819290</v>
      </c>
      <c r="G40" s="2">
        <v>127880000</v>
      </c>
    </row>
    <row r="41" spans="1:7" ht="15" customHeight="1">
      <c r="A41" s="12" t="s">
        <v>24</v>
      </c>
      <c r="B41" s="84">
        <f>127880000+50000</f>
        <v>127930000</v>
      </c>
      <c r="C41" s="66">
        <v>112525000</v>
      </c>
      <c r="D41" s="66">
        <v>12000</v>
      </c>
      <c r="E41" s="67">
        <f>SUM(B41:D41)</f>
        <v>240467000</v>
      </c>
      <c r="G41" s="2">
        <v>67120000</v>
      </c>
    </row>
    <row r="42" spans="1:5" ht="15" customHeight="1">
      <c r="A42" s="12" t="s">
        <v>28</v>
      </c>
      <c r="B42" s="72">
        <v>280572</v>
      </c>
      <c r="C42" s="66">
        <v>1071718</v>
      </c>
      <c r="D42" s="66">
        <v>0</v>
      </c>
      <c r="E42" s="67">
        <f>SUM(B42:D42)</f>
        <v>1352290</v>
      </c>
    </row>
    <row r="43" spans="1:5" ht="15" customHeight="1">
      <c r="A43" s="12" t="s">
        <v>30</v>
      </c>
      <c r="B43" s="72">
        <v>0</v>
      </c>
      <c r="C43" s="66">
        <v>0</v>
      </c>
      <c r="D43" s="66">
        <v>0</v>
      </c>
      <c r="E43" s="67">
        <f>SUM(B43:D43)</f>
        <v>0</v>
      </c>
    </row>
    <row r="44" spans="1:5" ht="15" customHeight="1">
      <c r="A44" s="12" t="s">
        <v>35</v>
      </c>
      <c r="B44" s="72">
        <v>0</v>
      </c>
      <c r="C44" s="66">
        <v>0</v>
      </c>
      <c r="D44" s="66">
        <v>0</v>
      </c>
      <c r="E44" s="67">
        <f>SUM(B44:D44)</f>
        <v>0</v>
      </c>
    </row>
    <row r="45" spans="1:5" ht="15" customHeight="1">
      <c r="A45" s="11"/>
      <c r="B45" s="72"/>
      <c r="C45" s="66"/>
      <c r="D45" s="66"/>
      <c r="E45" s="66"/>
    </row>
    <row r="46" spans="1:5" ht="15" customHeight="1">
      <c r="A46" s="2" t="s">
        <v>36</v>
      </c>
      <c r="B46" s="72">
        <f>+SUM(B47:B50)</f>
        <v>67170000</v>
      </c>
      <c r="C46" s="66">
        <f>+SUM(C47:C50)</f>
        <v>299885000</v>
      </c>
      <c r="D46" s="66">
        <f>+SUM(D47:D50)</f>
        <v>177947000</v>
      </c>
      <c r="E46" s="66">
        <f>SUM(E47:E50)</f>
        <v>545002000</v>
      </c>
    </row>
    <row r="47" spans="1:5" ht="15" customHeight="1">
      <c r="A47" s="12" t="s">
        <v>24</v>
      </c>
      <c r="B47" s="84">
        <f>67120000+50000</f>
        <v>67170000</v>
      </c>
      <c r="C47" s="66">
        <v>299885000</v>
      </c>
      <c r="D47" s="66">
        <v>177947000</v>
      </c>
      <c r="E47" s="67">
        <f>SUM(B47:D47)</f>
        <v>545002000</v>
      </c>
    </row>
    <row r="48" spans="1:5" ht="15" customHeight="1">
      <c r="A48" s="12" t="s">
        <v>28</v>
      </c>
      <c r="B48" s="72">
        <v>0</v>
      </c>
      <c r="C48" s="66">
        <v>0</v>
      </c>
      <c r="D48" s="66">
        <v>0</v>
      </c>
      <c r="E48" s="67">
        <f>SUM(B48:D48)</f>
        <v>0</v>
      </c>
    </row>
    <row r="49" spans="1:5" ht="15" customHeight="1">
      <c r="A49" s="12" t="s">
        <v>30</v>
      </c>
      <c r="B49" s="66">
        <v>0</v>
      </c>
      <c r="C49" s="66">
        <v>0</v>
      </c>
      <c r="D49" s="66">
        <v>0</v>
      </c>
      <c r="E49" s="67">
        <f>SUM(B49:D49)</f>
        <v>0</v>
      </c>
    </row>
    <row r="50" spans="1:5" ht="15" customHeight="1">
      <c r="A50" s="12" t="s">
        <v>35</v>
      </c>
      <c r="B50" s="66">
        <v>0</v>
      </c>
      <c r="C50" s="66">
        <v>0</v>
      </c>
      <c r="D50" s="66">
        <v>0</v>
      </c>
      <c r="E50" s="67">
        <f>SUM(B50:D50)</f>
        <v>0</v>
      </c>
    </row>
    <row r="51" spans="2:5" ht="15" customHeight="1">
      <c r="B51" s="66"/>
      <c r="C51" s="66"/>
      <c r="D51" s="66"/>
      <c r="E51" s="66"/>
    </row>
    <row r="52" spans="1:6" ht="15" customHeight="1" thickBot="1">
      <c r="A52" s="39" t="s">
        <v>31</v>
      </c>
      <c r="B52" s="68">
        <f>B40+B46</f>
        <v>195380572</v>
      </c>
      <c r="C52" s="68">
        <f>C40+C46</f>
        <v>413481718</v>
      </c>
      <c r="D52" s="68">
        <f>D40+D46</f>
        <v>177959000</v>
      </c>
      <c r="E52" s="86">
        <f>E40+E46</f>
        <v>786821290</v>
      </c>
      <c r="F52" s="2">
        <f>+E52-100000</f>
        <v>786721290</v>
      </c>
    </row>
    <row r="53" ht="15" customHeight="1" thickTop="1">
      <c r="A53" s="74" t="s">
        <v>78</v>
      </c>
    </row>
    <row r="54" ht="15" customHeight="1"/>
    <row r="55" ht="15" customHeight="1"/>
    <row r="56" spans="1:5" ht="15" customHeight="1">
      <c r="A56" s="154" t="s">
        <v>37</v>
      </c>
      <c r="B56" s="154"/>
      <c r="C56" s="154"/>
      <c r="D56" s="154"/>
      <c r="E56" s="154"/>
    </row>
    <row r="57" spans="1:5" ht="15" customHeight="1">
      <c r="A57" s="154" t="s">
        <v>33</v>
      </c>
      <c r="B57" s="154"/>
      <c r="C57" s="154"/>
      <c r="D57" s="154"/>
      <c r="E57" s="154"/>
    </row>
    <row r="58" spans="1:13" ht="15" customHeight="1">
      <c r="A58" s="154" t="s">
        <v>65</v>
      </c>
      <c r="B58" s="154"/>
      <c r="C58" s="154"/>
      <c r="D58" s="154"/>
      <c r="E58" s="154"/>
      <c r="F58" s="13"/>
      <c r="G58" s="13"/>
      <c r="H58" s="13"/>
      <c r="I58" s="13"/>
      <c r="J58" s="13"/>
      <c r="K58" s="13"/>
      <c r="L58" s="13"/>
      <c r="M58" s="13"/>
    </row>
    <row r="59" ht="15" customHeight="1">
      <c r="A59" s="18"/>
    </row>
    <row r="60" spans="1:5" ht="15" customHeight="1" thickBot="1">
      <c r="A60" s="19" t="s">
        <v>38</v>
      </c>
      <c r="B60" s="29" t="s">
        <v>14</v>
      </c>
      <c r="C60" s="29" t="s">
        <v>15</v>
      </c>
      <c r="D60" s="29" t="s">
        <v>16</v>
      </c>
      <c r="E60" s="29" t="s">
        <v>46</v>
      </c>
    </row>
    <row r="61" ht="15" customHeight="1"/>
    <row r="62" spans="1:6" ht="15" customHeight="1">
      <c r="A62" s="2" t="s">
        <v>34</v>
      </c>
      <c r="B62" s="69">
        <f>+SUM(B63:B64)</f>
        <v>128210572</v>
      </c>
      <c r="C62" s="69">
        <f>+SUM(C63:C64)</f>
        <v>113596718</v>
      </c>
      <c r="D62" s="69">
        <f>+SUM(D63:D64)</f>
        <v>12000</v>
      </c>
      <c r="E62" s="69">
        <f>+SUM(E63:E64)</f>
        <v>241819290</v>
      </c>
      <c r="F62" s="49"/>
    </row>
    <row r="63" spans="1:5" ht="15" customHeight="1">
      <c r="A63" s="12" t="s">
        <v>39</v>
      </c>
      <c r="B63" s="69">
        <f>+B42</f>
        <v>280572</v>
      </c>
      <c r="C63" s="69">
        <f>+C42</f>
        <v>1071718</v>
      </c>
      <c r="D63" s="69">
        <v>0</v>
      </c>
      <c r="E63" s="69">
        <f>SUM(B63:D63)</f>
        <v>1352290</v>
      </c>
    </row>
    <row r="64" spans="1:6" ht="15" customHeight="1">
      <c r="A64" s="12" t="s">
        <v>61</v>
      </c>
      <c r="B64" s="69">
        <f>+B41</f>
        <v>127930000</v>
      </c>
      <c r="C64" s="69">
        <f>+C41</f>
        <v>112525000</v>
      </c>
      <c r="D64" s="69">
        <f>+D41</f>
        <v>12000</v>
      </c>
      <c r="E64" s="69">
        <f>SUM(B64:D64)</f>
        <v>240467000</v>
      </c>
      <c r="F64" s="49"/>
    </row>
    <row r="65" spans="1:5" ht="15" customHeight="1">
      <c r="A65" s="71" t="s">
        <v>41</v>
      </c>
      <c r="B65" s="66"/>
      <c r="C65" s="66"/>
      <c r="D65" s="66"/>
      <c r="E65" s="66">
        <f>SUM(B65:D65)</f>
        <v>0</v>
      </c>
    </row>
    <row r="66" spans="1:5" ht="15" customHeight="1">
      <c r="A66" s="2" t="s">
        <v>42</v>
      </c>
      <c r="B66" s="66"/>
      <c r="C66" s="66"/>
      <c r="D66" s="66"/>
      <c r="E66" s="66"/>
    </row>
    <row r="67" spans="1:5" ht="15" customHeight="1">
      <c r="A67" s="2" t="s">
        <v>43</v>
      </c>
      <c r="B67" s="66"/>
      <c r="C67" s="66"/>
      <c r="D67" s="66"/>
      <c r="E67" s="66"/>
    </row>
    <row r="68" spans="2:5" ht="15" customHeight="1">
      <c r="B68" s="66"/>
      <c r="C68" s="66"/>
      <c r="D68" s="66"/>
      <c r="E68" s="66"/>
    </row>
    <row r="69" spans="1:5" ht="15" customHeight="1">
      <c r="A69" s="2" t="s">
        <v>36</v>
      </c>
      <c r="B69" s="66">
        <f>+SUM(B70:B74)</f>
        <v>67170000</v>
      </c>
      <c r="C69" s="66">
        <f>+SUM(C70:C74)</f>
        <v>299885000</v>
      </c>
      <c r="D69" s="66">
        <f>+SUM(D70:D74)</f>
        <v>177947000</v>
      </c>
      <c r="E69" s="66">
        <f>SUM(B69:D69)</f>
        <v>545002000</v>
      </c>
    </row>
    <row r="70" spans="1:5" ht="15" customHeight="1">
      <c r="A70" s="12" t="s">
        <v>44</v>
      </c>
      <c r="B70" s="66">
        <f>+B47</f>
        <v>67170000</v>
      </c>
      <c r="C70" s="66">
        <f>+C47</f>
        <v>299885000</v>
      </c>
      <c r="D70" s="66">
        <f>+D47</f>
        <v>177947000</v>
      </c>
      <c r="E70" s="66">
        <f>SUM(B70:D70)</f>
        <v>545002000</v>
      </c>
    </row>
    <row r="71" spans="1:5" ht="15" customHeight="1">
      <c r="A71" s="2" t="s">
        <v>40</v>
      </c>
      <c r="B71" s="66"/>
      <c r="C71" s="66"/>
      <c r="D71" s="66"/>
      <c r="E71" s="66"/>
    </row>
    <row r="72" spans="1:5" ht="15" customHeight="1">
      <c r="A72" s="2" t="s">
        <v>41</v>
      </c>
      <c r="B72" s="66"/>
      <c r="C72" s="66"/>
      <c r="D72" s="66"/>
      <c r="E72" s="66"/>
    </row>
    <row r="73" spans="1:5" ht="15" customHeight="1">
      <c r="A73" s="2" t="s">
        <v>42</v>
      </c>
      <c r="B73" s="66"/>
      <c r="C73" s="66"/>
      <c r="D73" s="66"/>
      <c r="E73" s="66"/>
    </row>
    <row r="74" spans="1:5" ht="15" customHeight="1">
      <c r="A74" s="2" t="s">
        <v>43</v>
      </c>
      <c r="B74" s="66"/>
      <c r="C74" s="66"/>
      <c r="D74" s="66"/>
      <c r="E74" s="66"/>
    </row>
    <row r="75" spans="1:5" ht="15" customHeight="1" thickBot="1">
      <c r="A75" s="39" t="s">
        <v>31</v>
      </c>
      <c r="B75" s="68">
        <f>B62+B69</f>
        <v>195380572</v>
      </c>
      <c r="C75" s="68">
        <f>C62+C69</f>
        <v>413481718</v>
      </c>
      <c r="D75" s="68">
        <f>D62+D69</f>
        <v>177959000</v>
      </c>
      <c r="E75" s="68">
        <f>E62+E69</f>
        <v>786821290</v>
      </c>
    </row>
    <row r="76" ht="15" customHeight="1" thickTop="1">
      <c r="A76" s="74" t="s">
        <v>78</v>
      </c>
    </row>
    <row r="77" ht="15" customHeight="1"/>
    <row r="78" ht="15" customHeight="1"/>
    <row r="79" spans="1:5" ht="15" customHeight="1">
      <c r="A79" s="154" t="s">
        <v>52</v>
      </c>
      <c r="B79" s="154"/>
      <c r="C79" s="154"/>
      <c r="D79" s="154"/>
      <c r="E79" s="154"/>
    </row>
    <row r="80" spans="1:5" ht="15" customHeight="1">
      <c r="A80" s="154" t="s">
        <v>53</v>
      </c>
      <c r="B80" s="154"/>
      <c r="C80" s="154"/>
      <c r="D80" s="154"/>
      <c r="E80" s="154"/>
    </row>
    <row r="81" spans="1:5" ht="15" customHeight="1">
      <c r="A81" s="154" t="s">
        <v>65</v>
      </c>
      <c r="B81" s="154"/>
      <c r="C81" s="154"/>
      <c r="D81" s="154"/>
      <c r="E81" s="154"/>
    </row>
    <row r="82" spans="1:5" ht="15" customHeight="1">
      <c r="A82" s="46"/>
      <c r="B82" s="48"/>
      <c r="C82" s="48"/>
      <c r="D82" s="48"/>
      <c r="E82" s="48"/>
    </row>
    <row r="83" spans="1:5" s="49" customFormat="1" ht="15" customHeight="1" thickBot="1">
      <c r="A83" s="76" t="s">
        <v>38</v>
      </c>
      <c r="B83" s="77" t="s">
        <v>14</v>
      </c>
      <c r="C83" s="77" t="s">
        <v>15</v>
      </c>
      <c r="D83" s="77" t="s">
        <v>16</v>
      </c>
      <c r="E83" s="77" t="s">
        <v>46</v>
      </c>
    </row>
    <row r="84" spans="1:5" s="49" customFormat="1" ht="15" customHeight="1">
      <c r="A84" s="58"/>
      <c r="B84" s="53"/>
      <c r="C84" s="53"/>
      <c r="D84" s="53"/>
      <c r="E84" s="53"/>
    </row>
    <row r="85" spans="1:5" s="49" customFormat="1" ht="15" customHeight="1">
      <c r="A85" s="58" t="s">
        <v>84</v>
      </c>
      <c r="B85" s="53">
        <f>+'I Trimestre'!E99</f>
        <v>2705172694.33</v>
      </c>
      <c r="C85" s="53">
        <f>+B99</f>
        <v>2783692122.33</v>
      </c>
      <c r="D85" s="53">
        <f>+C99</f>
        <v>2458028189.58</v>
      </c>
      <c r="E85" s="53">
        <f>B85</f>
        <v>2705172694.33</v>
      </c>
    </row>
    <row r="86" spans="1:5" s="49" customFormat="1" ht="15" customHeight="1">
      <c r="A86" s="78" t="s">
        <v>62</v>
      </c>
      <c r="B86" s="79">
        <f>+'I Trimestre'!E100</f>
        <v>195016272.32999998</v>
      </c>
      <c r="C86" s="53">
        <f>B100</f>
        <v>216805700.32999998</v>
      </c>
      <c r="D86" s="53">
        <f>C100</f>
        <v>-20223232.420000017</v>
      </c>
      <c r="E86" s="53">
        <f>B86</f>
        <v>195016272.32999998</v>
      </c>
    </row>
    <row r="87" spans="1:5" s="49" customFormat="1" ht="15" customHeight="1">
      <c r="A87" s="78" t="s">
        <v>63</v>
      </c>
      <c r="B87" s="79">
        <f>+'I Trimestre'!E101</f>
        <v>2510156422</v>
      </c>
      <c r="C87" s="53">
        <f>B101</f>
        <v>2566886422</v>
      </c>
      <c r="D87" s="53">
        <f>C101</f>
        <v>2478251422</v>
      </c>
      <c r="E87" s="53">
        <f>B87</f>
        <v>2510156422</v>
      </c>
    </row>
    <row r="88" spans="1:5" s="49" customFormat="1" ht="15" customHeight="1">
      <c r="A88" s="80" t="s">
        <v>56</v>
      </c>
      <c r="B88" s="59">
        <f>SUM(B89:B90)</f>
        <v>273900000</v>
      </c>
      <c r="C88" s="59">
        <f>SUM(C89:C90)</f>
        <v>361300000</v>
      </c>
      <c r="D88" s="59">
        <f>SUM(D89:D90)</f>
        <v>182000000</v>
      </c>
      <c r="E88" s="59">
        <f>SUM(E89:E90)</f>
        <v>817200000</v>
      </c>
    </row>
    <row r="89" spans="1:5" s="73" customFormat="1" ht="15" customHeight="1">
      <c r="A89" s="78" t="s">
        <v>62</v>
      </c>
      <c r="B89" s="79">
        <v>150000000</v>
      </c>
      <c r="C89" s="49">
        <f>150000000+50000</f>
        <v>150050000</v>
      </c>
      <c r="D89" s="79">
        <v>0</v>
      </c>
      <c r="E89" s="79">
        <f>SUM(B89:D89)</f>
        <v>300050000</v>
      </c>
    </row>
    <row r="90" spans="1:5" s="73" customFormat="1" ht="15" customHeight="1">
      <c r="A90" s="78" t="s">
        <v>63</v>
      </c>
      <c r="B90" s="79">
        <v>123900000</v>
      </c>
      <c r="C90" s="49">
        <f>117500000+93700000+50000</f>
        <v>211250000</v>
      </c>
      <c r="D90" s="79">
        <v>182000000</v>
      </c>
      <c r="E90" s="79">
        <f>SUM(B90:D90)</f>
        <v>517150000</v>
      </c>
    </row>
    <row r="91" spans="1:5" s="49" customFormat="1" ht="15" customHeight="1">
      <c r="A91" s="80" t="s">
        <v>57</v>
      </c>
      <c r="B91" s="59">
        <f aca="true" t="shared" si="0" ref="B91:D93">+B85+B88</f>
        <v>2979072694.33</v>
      </c>
      <c r="C91" s="59">
        <f t="shared" si="0"/>
        <v>3144992122.33</v>
      </c>
      <c r="D91" s="59">
        <f t="shared" si="0"/>
        <v>2640028189.58</v>
      </c>
      <c r="E91" s="59">
        <f>E88+E85</f>
        <v>3522372694.33</v>
      </c>
    </row>
    <row r="92" spans="1:5" s="49" customFormat="1" ht="15" customHeight="1">
      <c r="A92" s="78" t="s">
        <v>62</v>
      </c>
      <c r="B92" s="79">
        <f t="shared" si="0"/>
        <v>345016272.33</v>
      </c>
      <c r="C92" s="79">
        <f t="shared" si="0"/>
        <v>366855700.33</v>
      </c>
      <c r="D92" s="79">
        <f t="shared" si="0"/>
        <v>-20223232.420000017</v>
      </c>
      <c r="E92" s="79">
        <f>E89+E86</f>
        <v>495066272.33</v>
      </c>
    </row>
    <row r="93" spans="1:5" s="49" customFormat="1" ht="15" customHeight="1">
      <c r="A93" s="78" t="s">
        <v>63</v>
      </c>
      <c r="B93" s="79">
        <f t="shared" si="0"/>
        <v>2634056422</v>
      </c>
      <c r="C93" s="79">
        <f t="shared" si="0"/>
        <v>2778136422</v>
      </c>
      <c r="D93" s="79">
        <f t="shared" si="0"/>
        <v>2660251422</v>
      </c>
      <c r="E93" s="79">
        <f>E90+E87</f>
        <v>3027306422</v>
      </c>
    </row>
    <row r="94" spans="1:6" s="49" customFormat="1" ht="15" customHeight="1">
      <c r="A94" s="80" t="s">
        <v>58</v>
      </c>
      <c r="B94" s="59">
        <f>SUM(B95:B98)</f>
        <v>195380572</v>
      </c>
      <c r="C94" s="59">
        <f>SUM(C95:C98)</f>
        <v>686963932.75</v>
      </c>
      <c r="D94" s="59">
        <f>SUM(D95:D98)</f>
        <v>177959000</v>
      </c>
      <c r="E94" s="85">
        <f>SUM(B94:D94)</f>
        <v>1060303504.75</v>
      </c>
      <c r="F94" s="49">
        <f>+E52+C96+C97</f>
        <v>1060303504.75</v>
      </c>
    </row>
    <row r="95" spans="1:5" s="49" customFormat="1" ht="15" customHeight="1">
      <c r="A95" s="78" t="s">
        <v>62</v>
      </c>
      <c r="B95" s="79">
        <f>+B62</f>
        <v>128210572</v>
      </c>
      <c r="C95" s="79">
        <f>+C62</f>
        <v>113596718</v>
      </c>
      <c r="D95" s="79">
        <f>+D62</f>
        <v>12000</v>
      </c>
      <c r="E95" s="79">
        <f>+E62</f>
        <v>241819290</v>
      </c>
    </row>
    <row r="96" spans="1:5" s="49" customFormat="1" ht="15" customHeight="1">
      <c r="A96" s="81" t="s">
        <v>69</v>
      </c>
      <c r="B96" s="79"/>
      <c r="C96" s="79">
        <v>45211845.07</v>
      </c>
      <c r="D96" s="79"/>
      <c r="E96" s="79">
        <f>SUM(B96:D96)</f>
        <v>45211845.07</v>
      </c>
    </row>
    <row r="97" spans="1:5" s="49" customFormat="1" ht="15" customHeight="1">
      <c r="A97" s="81" t="s">
        <v>70</v>
      </c>
      <c r="B97" s="79"/>
      <c r="C97" s="79">
        <v>228270369.68</v>
      </c>
      <c r="D97" s="79"/>
      <c r="E97" s="79">
        <f>SUM(B97:D97)</f>
        <v>228270369.68</v>
      </c>
    </row>
    <row r="98" spans="1:5" s="49" customFormat="1" ht="15" customHeight="1">
      <c r="A98" s="78" t="s">
        <v>63</v>
      </c>
      <c r="B98" s="79">
        <f>B69</f>
        <v>67170000</v>
      </c>
      <c r="C98" s="79">
        <f>C69</f>
        <v>299885000</v>
      </c>
      <c r="D98" s="79">
        <f>D69</f>
        <v>177947000</v>
      </c>
      <c r="E98" s="79">
        <f>SUM(B98:D98)</f>
        <v>545002000</v>
      </c>
    </row>
    <row r="99" spans="1:5" s="49" customFormat="1" ht="15" customHeight="1">
      <c r="A99" s="80" t="s">
        <v>59</v>
      </c>
      <c r="B99" s="53">
        <f>+B91-B94</f>
        <v>2783692122.33</v>
      </c>
      <c r="C99" s="53">
        <f>+C91-C94</f>
        <v>2458028189.58</v>
      </c>
      <c r="D99" s="53">
        <f>+D91-D94</f>
        <v>2462069189.58</v>
      </c>
      <c r="E99" s="53">
        <f>E91-E94</f>
        <v>2462069189.58</v>
      </c>
    </row>
    <row r="100" spans="1:5" s="49" customFormat="1" ht="15" customHeight="1">
      <c r="A100" s="78" t="s">
        <v>62</v>
      </c>
      <c r="B100" s="79">
        <f>+B92-B95</f>
        <v>216805700.32999998</v>
      </c>
      <c r="C100" s="53">
        <f>+C92-C95-C96-C97</f>
        <v>-20223232.420000017</v>
      </c>
      <c r="D100" s="53">
        <f>+D92-D95</f>
        <v>-20235232.420000017</v>
      </c>
      <c r="E100" s="49">
        <f>E92-E95-C96-C97</f>
        <v>-20235232.420000017</v>
      </c>
    </row>
    <row r="101" spans="1:5" s="49" customFormat="1" ht="15" customHeight="1">
      <c r="A101" s="78" t="s">
        <v>63</v>
      </c>
      <c r="B101" s="79">
        <f>+B93-B98</f>
        <v>2566886422</v>
      </c>
      <c r="C101" s="79">
        <f>+C93-C98</f>
        <v>2478251422</v>
      </c>
      <c r="D101" s="53">
        <f>+D93-D98</f>
        <v>2482304422</v>
      </c>
      <c r="E101" s="53">
        <f>E93-E98</f>
        <v>2482304422</v>
      </c>
    </row>
    <row r="102" spans="1:5" s="49" customFormat="1" ht="15" customHeight="1" thickBot="1">
      <c r="A102" s="82"/>
      <c r="B102" s="83"/>
      <c r="C102" s="83"/>
      <c r="D102" s="83"/>
      <c r="E102" s="83"/>
    </row>
    <row r="103" ht="15" customHeight="1" thickTop="1">
      <c r="A103" s="74" t="s">
        <v>78</v>
      </c>
    </row>
    <row r="104" s="75" customFormat="1" ht="15" customHeight="1">
      <c r="A104" s="75" t="s">
        <v>83</v>
      </c>
    </row>
    <row r="105" spans="2:4" ht="15" customHeight="1" hidden="1">
      <c r="B105" s="2">
        <v>2461334821.45</v>
      </c>
      <c r="C105" s="2">
        <v>2135670888.7</v>
      </c>
      <c r="D105" s="2">
        <v>2139711888.7</v>
      </c>
    </row>
    <row r="106" spans="2:4" ht="15" customHeight="1" hidden="1">
      <c r="B106" s="2">
        <f>+B99-B105</f>
        <v>322357300.8800001</v>
      </c>
      <c r="C106" s="2">
        <f>+C105-C99</f>
        <v>-322357300.8799999</v>
      </c>
      <c r="D106" s="2">
        <f>+D99-D105</f>
        <v>322357300.8799999</v>
      </c>
    </row>
    <row r="107" spans="2:4" ht="15" customHeight="1" hidden="1">
      <c r="B107" s="2">
        <v>265209288.49</v>
      </c>
      <c r="C107" s="2">
        <v>28180355.74</v>
      </c>
      <c r="D107" s="2">
        <v>28168355.74</v>
      </c>
    </row>
    <row r="108" spans="2:4" ht="15" hidden="1">
      <c r="B108" s="2">
        <f>+B100-B107</f>
        <v>-48403588.160000026</v>
      </c>
      <c r="C108" s="2">
        <f>+C100-C107</f>
        <v>-48403588.16000001</v>
      </c>
      <c r="D108" s="2">
        <f>+D107-D100</f>
        <v>48403588.16000001</v>
      </c>
    </row>
    <row r="110" ht="15">
      <c r="A110" s="5"/>
    </row>
    <row r="111" s="75" customFormat="1" ht="15">
      <c r="A111" s="5"/>
    </row>
    <row r="112" spans="1:5" ht="28.5" customHeight="1">
      <c r="A112" s="87"/>
      <c r="B112" s="157"/>
      <c r="C112" s="157"/>
      <c r="D112" s="157"/>
      <c r="E112" s="157"/>
    </row>
    <row r="113" ht="15">
      <c r="A113" s="5"/>
    </row>
    <row r="114" spans="1:2" ht="15">
      <c r="A114" s="78"/>
      <c r="B114" s="79"/>
    </row>
    <row r="115" spans="1:2" ht="15">
      <c r="A115" s="78"/>
      <c r="B115" s="79"/>
    </row>
    <row r="118" spans="1:2" ht="15">
      <c r="A118" s="47"/>
      <c r="B118" s="84"/>
    </row>
  </sheetData>
  <sheetProtection/>
  <mergeCells count="14">
    <mergeCell ref="A36:E36"/>
    <mergeCell ref="B2:E2"/>
    <mergeCell ref="A58:E58"/>
    <mergeCell ref="A81:E81"/>
    <mergeCell ref="A79:E79"/>
    <mergeCell ref="A80:E80"/>
    <mergeCell ref="A56:E56"/>
    <mergeCell ref="A57:E57"/>
    <mergeCell ref="B112:E112"/>
    <mergeCell ref="A1:F1"/>
    <mergeCell ref="A8:F8"/>
    <mergeCell ref="A9:F9"/>
    <mergeCell ref="A34:E34"/>
    <mergeCell ref="A35:E35"/>
  </mergeCells>
  <printOptions/>
  <pageMargins left="0.23" right="0.15748031496062992" top="0.85" bottom="0.2362204724409449" header="0.31496062992125984" footer="0.31496062992125984"/>
  <pageSetup horizontalDpi="600" verticalDpi="600" orientation="portrait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zoomScale="80" zoomScaleNormal="80" zoomScalePageLayoutView="0" workbookViewId="0" topLeftCell="A1">
      <selection activeCell="A1" sqref="A1:F1"/>
    </sheetView>
  </sheetViews>
  <sheetFormatPr defaultColWidth="11.57421875" defaultRowHeight="15"/>
  <cols>
    <col min="1" max="1" width="54.28125" style="143" customWidth="1"/>
    <col min="2" max="2" width="19.57421875" style="143" customWidth="1"/>
    <col min="3" max="5" width="16.57421875" style="143" bestFit="1" customWidth="1"/>
    <col min="6" max="6" width="12.8515625" style="143" bestFit="1" customWidth="1"/>
    <col min="7" max="14" width="15.57421875" style="143" customWidth="1"/>
    <col min="15" max="16384" width="11.57421875" style="143" customWidth="1"/>
  </cols>
  <sheetData>
    <row r="1" spans="1:6" ht="15" customHeight="1">
      <c r="A1" s="154" t="s">
        <v>0</v>
      </c>
      <c r="B1" s="154"/>
      <c r="C1" s="154"/>
      <c r="D1" s="154"/>
      <c r="E1" s="154"/>
      <c r="F1" s="154"/>
    </row>
    <row r="2" spans="1:6" ht="15" customHeight="1">
      <c r="A2" s="107" t="s">
        <v>3</v>
      </c>
      <c r="B2" s="156" t="s">
        <v>72</v>
      </c>
      <c r="C2" s="156"/>
      <c r="D2" s="156"/>
      <c r="E2" s="156"/>
      <c r="F2" s="109"/>
    </row>
    <row r="3" spans="1:6" ht="15" customHeight="1">
      <c r="A3" s="107" t="s">
        <v>5</v>
      </c>
      <c r="B3" s="108" t="s">
        <v>6</v>
      </c>
      <c r="C3" s="110"/>
      <c r="D3" s="109"/>
      <c r="E3" s="109"/>
      <c r="F3" s="109"/>
    </row>
    <row r="4" spans="1:6" ht="15" customHeight="1">
      <c r="A4" s="107" t="s">
        <v>7</v>
      </c>
      <c r="B4" s="109" t="s">
        <v>8</v>
      </c>
      <c r="C4" s="110"/>
      <c r="D4" s="109"/>
      <c r="E4" s="109"/>
      <c r="F4" s="109"/>
    </row>
    <row r="5" spans="1:6" ht="15" customHeight="1">
      <c r="A5" s="107" t="s">
        <v>66</v>
      </c>
      <c r="B5" s="111" t="s">
        <v>104</v>
      </c>
      <c r="C5" s="109"/>
      <c r="D5" s="109"/>
      <c r="E5" s="109"/>
      <c r="F5" s="109"/>
    </row>
    <row r="6" spans="1:6" ht="15" customHeight="1">
      <c r="A6" s="107"/>
      <c r="B6" s="111"/>
      <c r="C6" s="109"/>
      <c r="D6" s="109"/>
      <c r="E6" s="109"/>
      <c r="F6" s="109"/>
    </row>
    <row r="7" spans="1:2" ht="15" customHeight="1">
      <c r="A7" s="136"/>
      <c r="B7" s="136"/>
    </row>
    <row r="8" spans="1:6" ht="15" customHeight="1">
      <c r="A8" s="154" t="s">
        <v>1</v>
      </c>
      <c r="B8" s="154"/>
      <c r="C8" s="154"/>
      <c r="D8" s="154"/>
      <c r="E8" s="154"/>
      <c r="F8" s="154"/>
    </row>
    <row r="9" spans="1:6" ht="15" customHeight="1">
      <c r="A9" s="154" t="s">
        <v>2</v>
      </c>
      <c r="B9" s="154"/>
      <c r="C9" s="154"/>
      <c r="D9" s="154"/>
      <c r="E9" s="154"/>
      <c r="F9" s="154"/>
    </row>
    <row r="10" ht="15" customHeight="1"/>
    <row r="11" spans="1:6" ht="15" customHeight="1" thickBot="1">
      <c r="A11" s="112" t="s">
        <v>9</v>
      </c>
      <c r="B11" s="112" t="s">
        <v>10</v>
      </c>
      <c r="C11" s="88" t="s">
        <v>14</v>
      </c>
      <c r="D11" s="88" t="s">
        <v>15</v>
      </c>
      <c r="E11" s="88" t="s">
        <v>16</v>
      </c>
      <c r="F11" s="88" t="s">
        <v>46</v>
      </c>
    </row>
    <row r="12" spans="1:6" ht="15" customHeight="1">
      <c r="A12" s="113"/>
      <c r="B12" s="113"/>
      <c r="C12" s="113"/>
      <c r="D12" s="113"/>
      <c r="E12" s="113"/>
      <c r="F12" s="113"/>
    </row>
    <row r="13" spans="1:6" ht="15" customHeight="1">
      <c r="A13" s="128" t="s">
        <v>24</v>
      </c>
      <c r="C13" s="144">
        <f>SUM(C14:C15)</f>
        <v>37</v>
      </c>
      <c r="D13" s="144">
        <f>SUM(D14:D15)</f>
        <v>106</v>
      </c>
      <c r="E13" s="144">
        <f>SUM(E14:E15)</f>
        <v>100</v>
      </c>
      <c r="F13" s="144">
        <f>SUM(F14:F15)</f>
        <v>243</v>
      </c>
    </row>
    <row r="14" spans="1:6" ht="15" customHeight="1">
      <c r="A14" s="114" t="s">
        <v>25</v>
      </c>
      <c r="B14" s="143" t="s">
        <v>26</v>
      </c>
      <c r="C14" s="97">
        <v>33</v>
      </c>
      <c r="D14" s="97">
        <v>42</v>
      </c>
      <c r="E14" s="97">
        <v>5</v>
      </c>
      <c r="F14" s="97">
        <f>SUM(C14:E14)</f>
        <v>80</v>
      </c>
    </row>
    <row r="15" spans="1:6" ht="15" customHeight="1">
      <c r="A15" s="114" t="s">
        <v>27</v>
      </c>
      <c r="B15" s="143" t="s">
        <v>26</v>
      </c>
      <c r="C15" s="97">
        <v>4</v>
      </c>
      <c r="D15" s="97">
        <v>64</v>
      </c>
      <c r="E15" s="97">
        <v>95</v>
      </c>
      <c r="F15" s="97">
        <f>SUM(C15:E15)</f>
        <v>163</v>
      </c>
    </row>
    <row r="16" spans="1:6" ht="15" customHeight="1">
      <c r="A16" s="128" t="s">
        <v>28</v>
      </c>
      <c r="C16" s="97"/>
      <c r="D16" s="97"/>
      <c r="E16" s="97"/>
      <c r="F16" s="98"/>
    </row>
    <row r="17" spans="1:6" ht="15" customHeight="1">
      <c r="A17" s="114" t="s">
        <v>25</v>
      </c>
      <c r="C17" s="97"/>
      <c r="D17" s="97"/>
      <c r="E17" s="97"/>
      <c r="F17" s="98"/>
    </row>
    <row r="18" spans="1:6" ht="15" customHeight="1">
      <c r="A18" s="114"/>
      <c r="B18" s="143" t="s">
        <v>29</v>
      </c>
      <c r="C18" s="97"/>
      <c r="D18" s="97"/>
      <c r="E18" s="97"/>
      <c r="F18" s="98">
        <f>SUM(F19:F20)</f>
        <v>84</v>
      </c>
    </row>
    <row r="19" spans="1:6" ht="15" customHeight="1">
      <c r="A19" s="116" t="s">
        <v>67</v>
      </c>
      <c r="B19" s="143" t="s">
        <v>26</v>
      </c>
      <c r="C19" s="97">
        <v>0</v>
      </c>
      <c r="D19" s="97">
        <v>0</v>
      </c>
      <c r="E19" s="97">
        <v>0</v>
      </c>
      <c r="F19" s="97">
        <f>SUM(C19:E19)</f>
        <v>0</v>
      </c>
    </row>
    <row r="20" spans="1:6" ht="15" customHeight="1">
      <c r="A20" s="116" t="s">
        <v>68</v>
      </c>
      <c r="B20" s="143" t="s">
        <v>26</v>
      </c>
      <c r="C20" s="97">
        <v>0</v>
      </c>
      <c r="D20" s="97">
        <v>0</v>
      </c>
      <c r="E20" s="97"/>
      <c r="F20" s="97">
        <v>84</v>
      </c>
    </row>
    <row r="21" spans="1:6" ht="15" customHeight="1">
      <c r="A21" s="114"/>
      <c r="C21" s="97"/>
      <c r="D21" s="97"/>
      <c r="E21" s="97"/>
      <c r="F21" s="98"/>
    </row>
    <row r="22" spans="1:6" ht="15" customHeight="1">
      <c r="A22" s="114" t="s">
        <v>27</v>
      </c>
      <c r="C22" s="97"/>
      <c r="D22" s="97"/>
      <c r="E22" s="97"/>
      <c r="F22" s="98"/>
    </row>
    <row r="23" spans="1:6" ht="15" customHeight="1">
      <c r="A23" s="114"/>
      <c r="B23" s="143" t="s">
        <v>26</v>
      </c>
      <c r="C23" s="97"/>
      <c r="D23" s="97"/>
      <c r="E23" s="97"/>
      <c r="F23" s="98"/>
    </row>
    <row r="24" spans="1:6" ht="15" customHeight="1">
      <c r="A24" s="114"/>
      <c r="B24" s="143" t="s">
        <v>29</v>
      </c>
      <c r="C24" s="97"/>
      <c r="D24" s="97"/>
      <c r="E24" s="97"/>
      <c r="F24" s="98"/>
    </row>
    <row r="25" spans="1:6" ht="15" customHeight="1">
      <c r="A25" s="118" t="s">
        <v>30</v>
      </c>
      <c r="C25" s="97">
        <f>SUM(C26:C27)</f>
        <v>0</v>
      </c>
      <c r="D25" s="97">
        <f>SUM(D26:D27)</f>
        <v>0</v>
      </c>
      <c r="E25" s="97">
        <f>SUM(E26:E27)</f>
        <v>0</v>
      </c>
      <c r="F25" s="98">
        <f>SUM(F26:F27)</f>
        <v>116</v>
      </c>
    </row>
    <row r="26" spans="1:6" ht="15" customHeight="1">
      <c r="A26" s="114" t="s">
        <v>25</v>
      </c>
      <c r="B26" s="143" t="s">
        <v>26</v>
      </c>
      <c r="C26" s="97"/>
      <c r="D26" s="97"/>
      <c r="E26" s="97"/>
      <c r="F26" s="98">
        <f>SUM(C26:E26)</f>
        <v>0</v>
      </c>
    </row>
    <row r="27" spans="1:6" ht="15" customHeight="1">
      <c r="A27" s="114" t="s">
        <v>27</v>
      </c>
      <c r="B27" s="143" t="s">
        <v>26</v>
      </c>
      <c r="C27" s="97">
        <v>0</v>
      </c>
      <c r="D27" s="97">
        <v>0</v>
      </c>
      <c r="E27" s="97">
        <v>0</v>
      </c>
      <c r="F27" s="98">
        <v>116</v>
      </c>
    </row>
    <row r="28" spans="3:6" ht="15" customHeight="1">
      <c r="C28" s="97"/>
      <c r="D28" s="97"/>
      <c r="E28" s="97"/>
      <c r="F28" s="97"/>
    </row>
    <row r="29" spans="1:7" ht="15" customHeight="1" thickBot="1">
      <c r="A29" s="89" t="s">
        <v>31</v>
      </c>
      <c r="B29" s="89"/>
      <c r="C29" s="100">
        <f>C14+C15+C19+C23+C26+C27</f>
        <v>37</v>
      </c>
      <c r="D29" s="100">
        <f>D14+D15+D19+D23+D26+D27</f>
        <v>106</v>
      </c>
      <c r="E29" s="100">
        <f>+E25+E18+E13</f>
        <v>100</v>
      </c>
      <c r="F29" s="100">
        <f>+F25+F18+F13</f>
        <v>443</v>
      </c>
      <c r="G29" s="117" t="s">
        <v>73</v>
      </c>
    </row>
    <row r="30" spans="1:14" ht="15" customHeight="1" thickTop="1">
      <c r="A30" s="143" t="s">
        <v>64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</row>
    <row r="31" ht="15" customHeight="1">
      <c r="A31" s="143" t="s">
        <v>95</v>
      </c>
    </row>
    <row r="32" ht="15" customHeight="1"/>
    <row r="33" ht="15" customHeight="1"/>
    <row r="34" spans="1:5" ht="15" customHeight="1">
      <c r="A34" s="155" t="s">
        <v>32</v>
      </c>
      <c r="B34" s="155"/>
      <c r="C34" s="155"/>
      <c r="D34" s="155"/>
      <c r="E34" s="155"/>
    </row>
    <row r="35" spans="1:5" ht="15" customHeight="1">
      <c r="A35" s="154" t="s">
        <v>33</v>
      </c>
      <c r="B35" s="154"/>
      <c r="C35" s="154"/>
      <c r="D35" s="154"/>
      <c r="E35" s="154"/>
    </row>
    <row r="36" spans="1:13" ht="15" customHeight="1">
      <c r="A36" s="154" t="s">
        <v>65</v>
      </c>
      <c r="B36" s="154"/>
      <c r="C36" s="154"/>
      <c r="D36" s="154"/>
      <c r="E36" s="154"/>
      <c r="F36" s="146"/>
      <c r="G36" s="146"/>
      <c r="H36" s="146"/>
      <c r="I36" s="146"/>
      <c r="J36" s="146"/>
      <c r="K36" s="146"/>
      <c r="L36" s="146"/>
      <c r="M36" s="146"/>
    </row>
    <row r="37" ht="15" customHeight="1"/>
    <row r="38" spans="1:5" ht="15" customHeight="1" thickBot="1">
      <c r="A38" s="112" t="s">
        <v>9</v>
      </c>
      <c r="B38" s="88" t="s">
        <v>14</v>
      </c>
      <c r="C38" s="88" t="s">
        <v>15</v>
      </c>
      <c r="D38" s="88" t="s">
        <v>16</v>
      </c>
      <c r="E38" s="88" t="s">
        <v>46</v>
      </c>
    </row>
    <row r="39" ht="15" customHeight="1"/>
    <row r="40" spans="1:5" ht="15" customHeight="1">
      <c r="A40" s="143" t="s">
        <v>34</v>
      </c>
      <c r="B40" s="102">
        <f>+SUM(B41:B44)</f>
        <v>129065710</v>
      </c>
      <c r="C40" s="102">
        <f>+SUM(C41:C44)</f>
        <v>96880000</v>
      </c>
      <c r="D40" s="102">
        <f>SUM(D41:D44)</f>
        <v>8323026</v>
      </c>
      <c r="E40" s="102">
        <f>SUM(E41:E44)</f>
        <v>234268736</v>
      </c>
    </row>
    <row r="41" spans="1:5" ht="15" customHeight="1">
      <c r="A41" s="114" t="s">
        <v>24</v>
      </c>
      <c r="B41" s="90">
        <v>120605000</v>
      </c>
      <c r="C41" s="101">
        <v>96880000</v>
      </c>
      <c r="D41" s="101">
        <v>1051000</v>
      </c>
      <c r="E41" s="102">
        <f>SUM(B41:D41)</f>
        <v>218536000</v>
      </c>
    </row>
    <row r="42" spans="1:5" ht="15" customHeight="1">
      <c r="A42" s="114" t="s">
        <v>28</v>
      </c>
      <c r="B42" s="90">
        <v>8460710</v>
      </c>
      <c r="C42" s="101">
        <v>0</v>
      </c>
      <c r="D42" s="101">
        <v>6456129</v>
      </c>
      <c r="E42" s="102">
        <f>SUM(B42:D42)</f>
        <v>14916839</v>
      </c>
    </row>
    <row r="43" spans="1:5" ht="15" customHeight="1">
      <c r="A43" s="114" t="s">
        <v>30</v>
      </c>
      <c r="B43" s="90">
        <v>0</v>
      </c>
      <c r="C43" s="101">
        <v>0</v>
      </c>
      <c r="D43" s="101">
        <v>815897</v>
      </c>
      <c r="E43" s="102">
        <f>SUM(B43:D43)</f>
        <v>815897</v>
      </c>
    </row>
    <row r="44" spans="1:5" ht="15" customHeight="1">
      <c r="A44" s="114" t="s">
        <v>35</v>
      </c>
      <c r="B44" s="90">
        <v>0</v>
      </c>
      <c r="C44" s="101">
        <v>0</v>
      </c>
      <c r="D44" s="101">
        <v>0</v>
      </c>
      <c r="E44" s="102">
        <f>SUM(B44:D44)</f>
        <v>0</v>
      </c>
    </row>
    <row r="45" spans="1:5" ht="15" customHeight="1">
      <c r="A45" s="128"/>
      <c r="B45" s="90"/>
      <c r="C45" s="101"/>
      <c r="D45" s="101"/>
      <c r="E45" s="101"/>
    </row>
    <row r="46" spans="1:5" ht="15" customHeight="1">
      <c r="A46" s="143" t="s">
        <v>36</v>
      </c>
      <c r="B46" s="131">
        <f>+SUM(B47:B50)</f>
        <v>25800000</v>
      </c>
      <c r="C46" s="102">
        <f>+SUM(C47:C50)</f>
        <v>180705360</v>
      </c>
      <c r="D46" s="102">
        <f>+SUM(D47:D50)</f>
        <v>279495000</v>
      </c>
      <c r="E46" s="102">
        <f>SUM(E47:E50)</f>
        <v>486000360</v>
      </c>
    </row>
    <row r="47" spans="1:5" ht="15" customHeight="1">
      <c r="A47" s="114" t="s">
        <v>24</v>
      </c>
      <c r="B47" s="90">
        <v>25800000</v>
      </c>
      <c r="C47" s="101">
        <v>180705360</v>
      </c>
      <c r="D47" s="101">
        <v>279495000</v>
      </c>
      <c r="E47" s="101">
        <f>SUM(B47:D47)</f>
        <v>486000360</v>
      </c>
    </row>
    <row r="48" spans="1:5" ht="15" customHeight="1">
      <c r="A48" s="114" t="s">
        <v>28</v>
      </c>
      <c r="B48" s="90">
        <v>0</v>
      </c>
      <c r="C48" s="101">
        <v>0</v>
      </c>
      <c r="D48" s="101">
        <v>0</v>
      </c>
      <c r="E48" s="102">
        <f>SUM(B48:D48)</f>
        <v>0</v>
      </c>
    </row>
    <row r="49" spans="1:5" ht="15" customHeight="1">
      <c r="A49" s="114" t="s">
        <v>30</v>
      </c>
      <c r="B49" s="101">
        <v>0</v>
      </c>
      <c r="C49" s="101">
        <v>0</v>
      </c>
      <c r="D49" s="101">
        <v>0</v>
      </c>
      <c r="E49" s="102">
        <f>SUM(B49:D49)</f>
        <v>0</v>
      </c>
    </row>
    <row r="50" spans="1:5" ht="15" customHeight="1">
      <c r="A50" s="114" t="s">
        <v>35</v>
      </c>
      <c r="B50" s="101">
        <v>0</v>
      </c>
      <c r="C50" s="101">
        <v>0</v>
      </c>
      <c r="D50" s="101">
        <v>0</v>
      </c>
      <c r="E50" s="102">
        <f>SUM(B50:D50)</f>
        <v>0</v>
      </c>
    </row>
    <row r="51" spans="2:5" ht="15" customHeight="1">
      <c r="B51" s="101"/>
      <c r="C51" s="101"/>
      <c r="D51" s="101"/>
      <c r="E51" s="101"/>
    </row>
    <row r="52" spans="1:5" ht="15" customHeight="1" thickBot="1">
      <c r="A52" s="89" t="s">
        <v>31</v>
      </c>
      <c r="B52" s="103">
        <f>B40+B46</f>
        <v>154865710</v>
      </c>
      <c r="C52" s="103">
        <f>C40+C46</f>
        <v>277585360</v>
      </c>
      <c r="D52" s="103">
        <f>D40+D46</f>
        <v>287818026</v>
      </c>
      <c r="E52" s="103">
        <f>E40+E46</f>
        <v>720269096</v>
      </c>
    </row>
    <row r="53" ht="15" customHeight="1" thickTop="1">
      <c r="A53" s="143" t="s">
        <v>95</v>
      </c>
    </row>
    <row r="54" ht="15" customHeight="1"/>
    <row r="55" ht="15" customHeight="1"/>
    <row r="56" spans="1:5" ht="15" customHeight="1">
      <c r="A56" s="154" t="s">
        <v>37</v>
      </c>
      <c r="B56" s="154"/>
      <c r="C56" s="154"/>
      <c r="D56" s="154"/>
      <c r="E56" s="154"/>
    </row>
    <row r="57" spans="1:5" ht="15" customHeight="1">
      <c r="A57" s="154" t="s">
        <v>33</v>
      </c>
      <c r="B57" s="154"/>
      <c r="C57" s="154"/>
      <c r="D57" s="154"/>
      <c r="E57" s="154"/>
    </row>
    <row r="58" spans="1:13" ht="15" customHeight="1">
      <c r="A58" s="154" t="s">
        <v>65</v>
      </c>
      <c r="B58" s="154"/>
      <c r="C58" s="154"/>
      <c r="D58" s="154"/>
      <c r="E58" s="154"/>
      <c r="F58" s="146"/>
      <c r="G58" s="146"/>
      <c r="H58" s="146"/>
      <c r="I58" s="146"/>
      <c r="J58" s="146"/>
      <c r="K58" s="146"/>
      <c r="L58" s="146"/>
      <c r="M58" s="146"/>
    </row>
    <row r="59" ht="15" customHeight="1">
      <c r="A59" s="123"/>
    </row>
    <row r="60" spans="1:5" ht="15" customHeight="1" thickBot="1">
      <c r="A60" s="124" t="s">
        <v>38</v>
      </c>
      <c r="B60" s="88" t="s">
        <v>14</v>
      </c>
      <c r="C60" s="88" t="s">
        <v>15</v>
      </c>
      <c r="D60" s="88" t="s">
        <v>16</v>
      </c>
      <c r="E60" s="88" t="s">
        <v>46</v>
      </c>
    </row>
    <row r="61" ht="15" customHeight="1"/>
    <row r="62" spans="1:6" ht="15" customHeight="1">
      <c r="A62" s="143" t="s">
        <v>34</v>
      </c>
      <c r="B62" s="131">
        <f>+SUM(B63:B64)</f>
        <v>129065710</v>
      </c>
      <c r="C62" s="131">
        <f>+SUM(C63:C64)</f>
        <v>96880000</v>
      </c>
      <c r="D62" s="131">
        <f>+SUM(D63:D64)</f>
        <v>7507129</v>
      </c>
      <c r="E62" s="131">
        <f>SUM(E63:E65)</f>
        <v>234268736</v>
      </c>
      <c r="F62" s="117"/>
    </row>
    <row r="63" spans="1:5" ht="15" customHeight="1">
      <c r="A63" s="114" t="s">
        <v>39</v>
      </c>
      <c r="B63" s="90">
        <f>+B42</f>
        <v>8460710</v>
      </c>
      <c r="C63" s="90">
        <f>+C42</f>
        <v>0</v>
      </c>
      <c r="D63" s="90">
        <f>+D42</f>
        <v>6456129</v>
      </c>
      <c r="E63" s="90">
        <f>SUM(B63:D63)</f>
        <v>14916839</v>
      </c>
    </row>
    <row r="64" spans="1:6" ht="15" customHeight="1">
      <c r="A64" s="114" t="s">
        <v>61</v>
      </c>
      <c r="B64" s="90">
        <f>+B41</f>
        <v>120605000</v>
      </c>
      <c r="C64" s="90">
        <f>+C41</f>
        <v>96880000</v>
      </c>
      <c r="D64" s="90">
        <f>+D41</f>
        <v>1051000</v>
      </c>
      <c r="E64" s="90">
        <f>SUM(B64:D64)</f>
        <v>218536000</v>
      </c>
      <c r="F64" s="117"/>
    </row>
    <row r="65" spans="1:5" ht="15" customHeight="1">
      <c r="A65" s="114" t="s">
        <v>30</v>
      </c>
      <c r="B65" s="101"/>
      <c r="C65" s="101"/>
      <c r="D65" s="101"/>
      <c r="E65" s="101">
        <f>+E43</f>
        <v>815897</v>
      </c>
    </row>
    <row r="66" spans="1:5" ht="15" customHeight="1">
      <c r="A66" s="143" t="s">
        <v>42</v>
      </c>
      <c r="B66" s="101"/>
      <c r="C66" s="101"/>
      <c r="D66" s="101"/>
      <c r="E66" s="101"/>
    </row>
    <row r="67" spans="1:5" ht="15" customHeight="1">
      <c r="A67" s="143" t="s">
        <v>43</v>
      </c>
      <c r="B67" s="101"/>
      <c r="C67" s="101"/>
      <c r="D67" s="101"/>
      <c r="E67" s="101"/>
    </row>
    <row r="68" spans="2:5" ht="15" customHeight="1">
      <c r="B68" s="101"/>
      <c r="C68" s="101"/>
      <c r="D68" s="101"/>
      <c r="E68" s="101"/>
    </row>
    <row r="69" spans="1:5" ht="15" customHeight="1">
      <c r="A69" s="143" t="s">
        <v>36</v>
      </c>
      <c r="B69" s="102">
        <f>+SUM(B70:B74)</f>
        <v>25800000</v>
      </c>
      <c r="C69" s="102">
        <f>+SUM(C70:C74)</f>
        <v>180705360</v>
      </c>
      <c r="D69" s="102">
        <f>+SUM(D70:D74)</f>
        <v>279495000</v>
      </c>
      <c r="E69" s="102">
        <f>SUM(B69:D69)</f>
        <v>486000360</v>
      </c>
    </row>
    <row r="70" spans="1:5" ht="15" customHeight="1">
      <c r="A70" s="114" t="s">
        <v>44</v>
      </c>
      <c r="B70" s="101">
        <f>+B47</f>
        <v>25800000</v>
      </c>
      <c r="C70" s="101">
        <f>+C47</f>
        <v>180705360</v>
      </c>
      <c r="D70" s="101">
        <f>+D47</f>
        <v>279495000</v>
      </c>
      <c r="E70" s="101">
        <f>SUM(B70:D70)</f>
        <v>486000360</v>
      </c>
    </row>
    <row r="71" spans="1:5" ht="15" customHeight="1">
      <c r="A71" s="143" t="s">
        <v>40</v>
      </c>
      <c r="B71" s="101"/>
      <c r="C71" s="101"/>
      <c r="D71" s="101"/>
      <c r="E71" s="101"/>
    </row>
    <row r="72" spans="1:5" ht="15" customHeight="1">
      <c r="A72" s="143" t="s">
        <v>41</v>
      </c>
      <c r="B72" s="101"/>
      <c r="C72" s="101"/>
      <c r="D72" s="101"/>
      <c r="E72" s="101"/>
    </row>
    <row r="73" spans="1:5" ht="15" customHeight="1">
      <c r="A73" s="143" t="s">
        <v>42</v>
      </c>
      <c r="B73" s="101"/>
      <c r="C73" s="101"/>
      <c r="D73" s="101"/>
      <c r="E73" s="101"/>
    </row>
    <row r="74" spans="1:5" ht="15" customHeight="1">
      <c r="A74" s="143" t="s">
        <v>43</v>
      </c>
      <c r="B74" s="101"/>
      <c r="C74" s="101"/>
      <c r="D74" s="101"/>
      <c r="E74" s="101"/>
    </row>
    <row r="75" spans="1:5" ht="15" customHeight="1" thickBot="1">
      <c r="A75" s="89" t="s">
        <v>31</v>
      </c>
      <c r="B75" s="103">
        <f>B62+B69</f>
        <v>154865710</v>
      </c>
      <c r="C75" s="103">
        <f>C62+C69</f>
        <v>277585360</v>
      </c>
      <c r="D75" s="103">
        <f>D62+D69</f>
        <v>287002129</v>
      </c>
      <c r="E75" s="103">
        <f>E62+E69</f>
        <v>720269096</v>
      </c>
    </row>
    <row r="76" ht="15" customHeight="1" thickTop="1">
      <c r="A76" s="143" t="s">
        <v>95</v>
      </c>
    </row>
    <row r="77" ht="15" customHeight="1"/>
    <row r="78" ht="15" customHeight="1"/>
    <row r="79" spans="1:5" ht="15" customHeight="1">
      <c r="A79" s="154" t="s">
        <v>52</v>
      </c>
      <c r="B79" s="154"/>
      <c r="C79" s="154"/>
      <c r="D79" s="154"/>
      <c r="E79" s="154"/>
    </row>
    <row r="80" spans="1:5" ht="15" customHeight="1">
      <c r="A80" s="154" t="s">
        <v>53</v>
      </c>
      <c r="B80" s="154"/>
      <c r="C80" s="154"/>
      <c r="D80" s="154"/>
      <c r="E80" s="154"/>
    </row>
    <row r="81" spans="1:5" ht="15" customHeight="1">
      <c r="A81" s="154" t="s">
        <v>65</v>
      </c>
      <c r="B81" s="154"/>
      <c r="C81" s="154"/>
      <c r="D81" s="154"/>
      <c r="E81" s="154"/>
    </row>
    <row r="82" ht="15" customHeight="1">
      <c r="A82" s="128"/>
    </row>
    <row r="83" spans="1:5" s="117" customFormat="1" ht="15" customHeight="1" thickBot="1">
      <c r="A83" s="91" t="s">
        <v>38</v>
      </c>
      <c r="B83" s="92" t="s">
        <v>14</v>
      </c>
      <c r="C83" s="92" t="s">
        <v>15</v>
      </c>
      <c r="D83" s="92" t="s">
        <v>16</v>
      </c>
      <c r="E83" s="92" t="s">
        <v>46</v>
      </c>
    </row>
    <row r="84" spans="1:5" s="117" customFormat="1" ht="15" customHeight="1">
      <c r="A84" s="118"/>
      <c r="B84" s="126"/>
      <c r="C84" s="126"/>
      <c r="D84" s="126"/>
      <c r="E84" s="126"/>
    </row>
    <row r="85" spans="1:5" s="117" customFormat="1" ht="15" customHeight="1">
      <c r="A85" s="118" t="s">
        <v>85</v>
      </c>
      <c r="B85" s="126">
        <f>+'I Trimestre'!E99</f>
        <v>2705172694.33</v>
      </c>
      <c r="C85" s="126">
        <f>+B99</f>
        <v>2882446984.33</v>
      </c>
      <c r="D85" s="126">
        <f>+C99</f>
        <v>2960361624.33</v>
      </c>
      <c r="E85" s="126">
        <f>B85</f>
        <v>2705172694.33</v>
      </c>
    </row>
    <row r="86" spans="1:5" s="117" customFormat="1" ht="15" customHeight="1">
      <c r="A86" s="151" t="s">
        <v>62</v>
      </c>
      <c r="B86" s="126">
        <f>+'I Trimestre'!E100</f>
        <v>195016272.32999998</v>
      </c>
      <c r="C86" s="126">
        <f>B100</f>
        <v>215950562.32999998</v>
      </c>
      <c r="D86" s="126">
        <f>C100</f>
        <v>269070562.33000004</v>
      </c>
      <c r="E86" s="126">
        <f>B86</f>
        <v>195016272.32999998</v>
      </c>
    </row>
    <row r="87" spans="1:5" s="117" customFormat="1" ht="15" customHeight="1">
      <c r="A87" s="151" t="s">
        <v>63</v>
      </c>
      <c r="B87" s="126">
        <f>+'I Trimestre'!E101</f>
        <v>2510156422</v>
      </c>
      <c r="C87" s="126">
        <f>B101</f>
        <v>2666496422</v>
      </c>
      <c r="D87" s="126">
        <f>C101</f>
        <v>2691291062</v>
      </c>
      <c r="E87" s="126">
        <f>B87</f>
        <v>2510156422</v>
      </c>
    </row>
    <row r="88" spans="1:5" s="117" customFormat="1" ht="15" customHeight="1">
      <c r="A88" s="118" t="s">
        <v>56</v>
      </c>
      <c r="B88" s="126">
        <f>SUM(B89:B90)</f>
        <v>332140000</v>
      </c>
      <c r="C88" s="126">
        <f>SUM(C89:C90)</f>
        <v>355500000</v>
      </c>
      <c r="D88" s="126">
        <f>SUM(D89:D90)</f>
        <v>237500000</v>
      </c>
      <c r="E88" s="126">
        <f>SUM(E89:E90)</f>
        <v>925140000</v>
      </c>
    </row>
    <row r="89" spans="1:5" ht="15" customHeight="1">
      <c r="A89" s="151" t="s">
        <v>62</v>
      </c>
      <c r="B89" s="126">
        <f>75000000+75000000</f>
        <v>150000000</v>
      </c>
      <c r="C89" s="126">
        <f>45000000+96666666.67+8333333.33</f>
        <v>150000000.00000003</v>
      </c>
      <c r="D89" s="126">
        <v>0</v>
      </c>
      <c r="E89" s="126">
        <f>SUM(B89:D89)</f>
        <v>300000000</v>
      </c>
    </row>
    <row r="90" spans="1:5" ht="15" customHeight="1">
      <c r="A90" s="151" t="s">
        <v>63</v>
      </c>
      <c r="B90" s="126">
        <f>75940000+17200000+37300000+14000000+37700000</f>
        <v>182140000</v>
      </c>
      <c r="C90" s="126">
        <f>84600000+38900000+31000000+36700000+14300000</f>
        <v>205500000</v>
      </c>
      <c r="D90" s="126">
        <f>94200000+47000000+13200000+39500000+43600000</f>
        <v>237500000</v>
      </c>
      <c r="E90" s="126">
        <f>SUM(B90:D90)</f>
        <v>625140000</v>
      </c>
    </row>
    <row r="91" spans="1:5" s="117" customFormat="1" ht="15" customHeight="1">
      <c r="A91" s="118" t="s">
        <v>57</v>
      </c>
      <c r="B91" s="126">
        <f aca="true" t="shared" si="0" ref="B91:D93">+B85+B88</f>
        <v>3037312694.33</v>
      </c>
      <c r="C91" s="126">
        <f t="shared" si="0"/>
        <v>3237946984.33</v>
      </c>
      <c r="D91" s="126">
        <f t="shared" si="0"/>
        <v>3197861624.33</v>
      </c>
      <c r="E91" s="126">
        <f>E88+E85</f>
        <v>3630312694.33</v>
      </c>
    </row>
    <row r="92" spans="1:5" s="117" customFormat="1" ht="15" customHeight="1">
      <c r="A92" s="151" t="s">
        <v>62</v>
      </c>
      <c r="B92" s="126">
        <f t="shared" si="0"/>
        <v>345016272.33</v>
      </c>
      <c r="C92" s="126">
        <f t="shared" si="0"/>
        <v>365950562.33000004</v>
      </c>
      <c r="D92" s="126">
        <f t="shared" si="0"/>
        <v>269070562.33000004</v>
      </c>
      <c r="E92" s="126">
        <f>E89+E86</f>
        <v>495016272.33</v>
      </c>
    </row>
    <row r="93" spans="1:5" s="117" customFormat="1" ht="15" customHeight="1">
      <c r="A93" s="151" t="s">
        <v>63</v>
      </c>
      <c r="B93" s="126">
        <f t="shared" si="0"/>
        <v>2692296422</v>
      </c>
      <c r="C93" s="126">
        <f t="shared" si="0"/>
        <v>2871996422</v>
      </c>
      <c r="D93" s="126">
        <f t="shared" si="0"/>
        <v>2928791062</v>
      </c>
      <c r="E93" s="126">
        <f>E90+E87</f>
        <v>3135296422</v>
      </c>
    </row>
    <row r="94" spans="1:5" s="117" customFormat="1" ht="15" customHeight="1">
      <c r="A94" s="118" t="s">
        <v>58</v>
      </c>
      <c r="B94" s="126">
        <f>SUM(B95:B98)</f>
        <v>154865710</v>
      </c>
      <c r="C94" s="126">
        <f>SUM(C95:C98)</f>
        <v>277585360</v>
      </c>
      <c r="D94" s="126">
        <f>SUM(D95:D98)</f>
        <v>287002129</v>
      </c>
      <c r="E94" s="126">
        <f>SUM(B94:D94)</f>
        <v>719453199</v>
      </c>
    </row>
    <row r="95" spans="1:5" s="117" customFormat="1" ht="15" customHeight="1">
      <c r="A95" s="151" t="s">
        <v>62</v>
      </c>
      <c r="B95" s="126">
        <f>+B62</f>
        <v>129065710</v>
      </c>
      <c r="C95" s="126">
        <f>+C62</f>
        <v>96880000</v>
      </c>
      <c r="D95" s="126">
        <f>+D62</f>
        <v>7507129</v>
      </c>
      <c r="E95" s="126">
        <f>SUM(B95:D95)</f>
        <v>233452839</v>
      </c>
    </row>
    <row r="96" spans="1:5" s="117" customFormat="1" ht="15" customHeight="1">
      <c r="A96" s="152" t="s">
        <v>69</v>
      </c>
      <c r="B96" s="126"/>
      <c r="C96" s="126">
        <v>0</v>
      </c>
      <c r="D96" s="126"/>
      <c r="E96" s="126">
        <f>SUM(B96:D96)</f>
        <v>0</v>
      </c>
    </row>
    <row r="97" spans="1:5" s="117" customFormat="1" ht="15" customHeight="1">
      <c r="A97" s="152" t="s">
        <v>70</v>
      </c>
      <c r="B97" s="126"/>
      <c r="C97" s="126">
        <v>0</v>
      </c>
      <c r="D97" s="126"/>
      <c r="E97" s="126">
        <f>SUM(B97:D97)</f>
        <v>0</v>
      </c>
    </row>
    <row r="98" spans="1:5" s="117" customFormat="1" ht="15" customHeight="1">
      <c r="A98" s="151" t="s">
        <v>63</v>
      </c>
      <c r="B98" s="126">
        <f>B69</f>
        <v>25800000</v>
      </c>
      <c r="C98" s="126">
        <f>C69</f>
        <v>180705360</v>
      </c>
      <c r="D98" s="126">
        <f>D69</f>
        <v>279495000</v>
      </c>
      <c r="E98" s="126">
        <f>SUM(B98:D98)</f>
        <v>486000360</v>
      </c>
    </row>
    <row r="99" spans="1:5" s="117" customFormat="1" ht="15" customHeight="1">
      <c r="A99" s="118" t="s">
        <v>59</v>
      </c>
      <c r="B99" s="126">
        <f aca="true" t="shared" si="1" ref="B99:D100">+B91-B94</f>
        <v>2882446984.33</v>
      </c>
      <c r="C99" s="126">
        <f t="shared" si="1"/>
        <v>2960361624.33</v>
      </c>
      <c r="D99" s="126">
        <f t="shared" si="1"/>
        <v>2910859495.33</v>
      </c>
      <c r="E99" s="126">
        <f>E91-E94</f>
        <v>2910859495.33</v>
      </c>
    </row>
    <row r="100" spans="1:5" s="117" customFormat="1" ht="15" customHeight="1">
      <c r="A100" s="151" t="s">
        <v>62</v>
      </c>
      <c r="B100" s="126">
        <f t="shared" si="1"/>
        <v>215950562.32999998</v>
      </c>
      <c r="C100" s="126">
        <f t="shared" si="1"/>
        <v>269070562.33000004</v>
      </c>
      <c r="D100" s="126">
        <f t="shared" si="1"/>
        <v>261563433.33000004</v>
      </c>
      <c r="E100" s="126">
        <f>E92-E95-C96-C97</f>
        <v>261563433.32999998</v>
      </c>
    </row>
    <row r="101" spans="1:5" s="117" customFormat="1" ht="15" customHeight="1">
      <c r="A101" s="151" t="s">
        <v>63</v>
      </c>
      <c r="B101" s="126">
        <f>+B93-B98</f>
        <v>2666496422</v>
      </c>
      <c r="C101" s="126">
        <f>+C93-C98</f>
        <v>2691291062</v>
      </c>
      <c r="D101" s="126">
        <f>+D93-D98</f>
        <v>2649296062</v>
      </c>
      <c r="E101" s="126">
        <f>E93-E98</f>
        <v>2649296062</v>
      </c>
    </row>
    <row r="102" spans="1:5" s="117" customFormat="1" ht="15" customHeight="1" thickBot="1">
      <c r="A102" s="153"/>
      <c r="B102" s="61"/>
      <c r="C102" s="61"/>
      <c r="D102" s="61"/>
      <c r="E102" s="61"/>
    </row>
    <row r="103" ht="15" customHeight="1" thickTop="1">
      <c r="A103" s="143" t="s">
        <v>95</v>
      </c>
    </row>
    <row r="104" ht="15" customHeight="1">
      <c r="A104" s="143" t="s">
        <v>97</v>
      </c>
    </row>
    <row r="105" spans="2:4" ht="15" customHeight="1" hidden="1">
      <c r="B105" s="143">
        <v>2461334821.45</v>
      </c>
      <c r="C105" s="143">
        <v>2135670888.7</v>
      </c>
      <c r="D105" s="143">
        <v>2139711888.7</v>
      </c>
    </row>
    <row r="106" spans="2:4" ht="15" customHeight="1" hidden="1">
      <c r="B106" s="143">
        <f>+B99-B105</f>
        <v>421112162.8800001</v>
      </c>
      <c r="C106" s="143">
        <f>+C105-C99</f>
        <v>-824690735.6299999</v>
      </c>
      <c r="D106" s="143">
        <f>+D99-D105</f>
        <v>771147606.6299999</v>
      </c>
    </row>
    <row r="107" spans="2:4" ht="15" customHeight="1" hidden="1">
      <c r="B107" s="143">
        <v>265209288.49</v>
      </c>
      <c r="C107" s="143">
        <v>28180355.74</v>
      </c>
      <c r="D107" s="143">
        <v>28168355.74</v>
      </c>
    </row>
    <row r="108" spans="2:4" ht="15" hidden="1">
      <c r="B108" s="143">
        <f>+B100-B107</f>
        <v>-49258726.160000026</v>
      </c>
      <c r="C108" s="143">
        <f>+C100-C107</f>
        <v>240890206.59000003</v>
      </c>
      <c r="D108" s="143">
        <f>+D107-D100</f>
        <v>-233395077.59000003</v>
      </c>
    </row>
    <row r="110" ht="15">
      <c r="A110" s="109"/>
    </row>
    <row r="111" ht="15">
      <c r="A111" s="109"/>
    </row>
    <row r="112" spans="1:5" ht="28.5" customHeight="1">
      <c r="A112" s="94"/>
      <c r="B112" s="157"/>
      <c r="C112" s="157"/>
      <c r="D112" s="157"/>
      <c r="E112" s="157"/>
    </row>
    <row r="113" ht="15">
      <c r="A113" s="109"/>
    </row>
    <row r="114" spans="1:2" ht="15">
      <c r="A114" s="151"/>
      <c r="B114" s="126"/>
    </row>
    <row r="115" spans="1:2" ht="15">
      <c r="A115" s="151"/>
      <c r="B115" s="126"/>
    </row>
    <row r="118" spans="1:2" ht="15">
      <c r="A118" s="114"/>
      <c r="B118" s="95"/>
    </row>
  </sheetData>
  <sheetProtection/>
  <mergeCells count="14">
    <mergeCell ref="A1:F1"/>
    <mergeCell ref="B2:E2"/>
    <mergeCell ref="A8:F8"/>
    <mergeCell ref="A9:F9"/>
    <mergeCell ref="A34:E34"/>
    <mergeCell ref="A35:E35"/>
    <mergeCell ref="A81:E81"/>
    <mergeCell ref="B112:E112"/>
    <mergeCell ref="A36:E36"/>
    <mergeCell ref="A56:E56"/>
    <mergeCell ref="A57:E57"/>
    <mergeCell ref="A58:E58"/>
    <mergeCell ref="A79:E79"/>
    <mergeCell ref="A80:E80"/>
  </mergeCells>
  <printOptions/>
  <pageMargins left="0.15748031496062992" right="0.1968503937007874" top="1.4173228346456694" bottom="2.26" header="0.31496062992125984" footer="0.31496062992125984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6"/>
  <sheetViews>
    <sheetView zoomScale="80" zoomScaleNormal="80" zoomScalePageLayoutView="0" workbookViewId="0" topLeftCell="A1">
      <selection activeCell="A1" sqref="A1:F1"/>
    </sheetView>
  </sheetViews>
  <sheetFormatPr defaultColWidth="11.57421875" defaultRowHeight="15"/>
  <cols>
    <col min="1" max="1" width="54.28125" style="143" customWidth="1"/>
    <col min="2" max="2" width="20.28125" style="143" customWidth="1"/>
    <col min="3" max="4" width="16.421875" style="143" bestFit="1" customWidth="1"/>
    <col min="5" max="5" width="13.57421875" style="143" bestFit="1" customWidth="1"/>
    <col min="6" max="6" width="13.140625" style="143" bestFit="1" customWidth="1"/>
    <col min="7" max="12" width="15.57421875" style="143" customWidth="1"/>
    <col min="13" max="16384" width="11.57421875" style="143" customWidth="1"/>
  </cols>
  <sheetData>
    <row r="1" spans="1:6" ht="15" customHeight="1">
      <c r="A1" s="154" t="s">
        <v>0</v>
      </c>
      <c r="B1" s="154"/>
      <c r="C1" s="154"/>
      <c r="D1" s="154"/>
      <c r="E1" s="154"/>
      <c r="F1" s="154"/>
    </row>
    <row r="2" spans="1:6" ht="15" customHeight="1">
      <c r="A2" s="107" t="s">
        <v>3</v>
      </c>
      <c r="B2" s="108" t="s">
        <v>4</v>
      </c>
      <c r="C2" s="109"/>
      <c r="D2" s="109"/>
      <c r="E2" s="109"/>
      <c r="F2" s="109"/>
    </row>
    <row r="3" spans="1:6" ht="15" customHeight="1">
      <c r="A3" s="107" t="s">
        <v>5</v>
      </c>
      <c r="B3" s="108" t="s">
        <v>6</v>
      </c>
      <c r="C3" s="110"/>
      <c r="D3" s="109"/>
      <c r="E3" s="109"/>
      <c r="F3" s="109"/>
    </row>
    <row r="4" spans="1:6" ht="15" customHeight="1">
      <c r="A4" s="107" t="s">
        <v>7</v>
      </c>
      <c r="B4" s="109" t="s">
        <v>8</v>
      </c>
      <c r="C4" s="110"/>
      <c r="D4" s="109"/>
      <c r="E4" s="109"/>
      <c r="F4" s="109"/>
    </row>
    <row r="5" spans="1:6" ht="15" customHeight="1">
      <c r="A5" s="107" t="s">
        <v>66</v>
      </c>
      <c r="B5" s="111" t="s">
        <v>105</v>
      </c>
      <c r="C5" s="109"/>
      <c r="D5" s="109"/>
      <c r="E5" s="109"/>
      <c r="F5" s="109"/>
    </row>
    <row r="6" spans="1:6" ht="15" customHeight="1">
      <c r="A6" s="107"/>
      <c r="B6" s="111"/>
      <c r="C6" s="109"/>
      <c r="D6" s="109"/>
      <c r="E6" s="109"/>
      <c r="F6" s="109"/>
    </row>
    <row r="7" spans="1:2" ht="15" customHeight="1">
      <c r="A7" s="136"/>
      <c r="B7" s="136"/>
    </row>
    <row r="8" spans="1:6" ht="15" customHeight="1">
      <c r="A8" s="154" t="s">
        <v>1</v>
      </c>
      <c r="B8" s="154"/>
      <c r="C8" s="154"/>
      <c r="D8" s="154"/>
      <c r="E8" s="154"/>
      <c r="F8" s="154"/>
    </row>
    <row r="9" spans="1:6" ht="15" customHeight="1">
      <c r="A9" s="154" t="s">
        <v>2</v>
      </c>
      <c r="B9" s="154"/>
      <c r="C9" s="154"/>
      <c r="D9" s="154"/>
      <c r="E9" s="154"/>
      <c r="F9" s="154"/>
    </row>
    <row r="10" ht="15" customHeight="1"/>
    <row r="11" spans="1:6" ht="15" customHeight="1" thickBot="1">
      <c r="A11" s="112" t="s">
        <v>9</v>
      </c>
      <c r="B11" s="112" t="s">
        <v>10</v>
      </c>
      <c r="C11" s="112" t="s">
        <v>17</v>
      </c>
      <c r="D11" s="112" t="s">
        <v>18</v>
      </c>
      <c r="E11" s="112" t="s">
        <v>19</v>
      </c>
      <c r="F11" s="112" t="s">
        <v>47</v>
      </c>
    </row>
    <row r="12" spans="1:6" ht="15" customHeight="1">
      <c r="A12" s="113"/>
      <c r="B12" s="113"/>
      <c r="C12" s="113"/>
      <c r="D12" s="113"/>
      <c r="E12" s="113"/>
      <c r="F12" s="113"/>
    </row>
    <row r="13" spans="1:6" ht="15" customHeight="1">
      <c r="A13" s="128" t="s">
        <v>24</v>
      </c>
      <c r="C13" s="144">
        <f>SUM(C14:C15)</f>
        <v>48</v>
      </c>
      <c r="D13" s="144">
        <f>SUM(D14:D15)</f>
        <v>75</v>
      </c>
      <c r="E13" s="144">
        <f>SUM(E14:E15)</f>
        <v>68</v>
      </c>
      <c r="F13" s="144">
        <f>SUM(F14:F15)</f>
        <v>191</v>
      </c>
    </row>
    <row r="14" spans="1:6" ht="15" customHeight="1">
      <c r="A14" s="114" t="s">
        <v>25</v>
      </c>
      <c r="B14" s="143" t="s">
        <v>26</v>
      </c>
      <c r="C14" s="97">
        <v>35</v>
      </c>
      <c r="D14" s="97">
        <v>44</v>
      </c>
      <c r="E14" s="97">
        <v>54</v>
      </c>
      <c r="F14" s="98">
        <f>SUM(C14:E14)</f>
        <v>133</v>
      </c>
    </row>
    <row r="15" spans="1:6" ht="15" customHeight="1">
      <c r="A15" s="114" t="s">
        <v>27</v>
      </c>
      <c r="B15" s="143" t="s">
        <v>26</v>
      </c>
      <c r="C15" s="97">
        <v>13</v>
      </c>
      <c r="D15" s="97">
        <v>31</v>
      </c>
      <c r="E15" s="97">
        <v>14</v>
      </c>
      <c r="F15" s="98">
        <f>SUM(C15:E15)</f>
        <v>58</v>
      </c>
    </row>
    <row r="16" spans="1:6" ht="15" customHeight="1">
      <c r="A16" s="128" t="s">
        <v>28</v>
      </c>
      <c r="C16" s="97"/>
      <c r="D16" s="97"/>
      <c r="E16" s="97"/>
      <c r="F16" s="98"/>
    </row>
    <row r="17" spans="1:6" ht="15" customHeight="1">
      <c r="A17" s="114" t="s">
        <v>25</v>
      </c>
      <c r="C17" s="97"/>
      <c r="D17" s="97"/>
      <c r="E17" s="97"/>
      <c r="F17" s="98"/>
    </row>
    <row r="18" spans="1:6" ht="15" customHeight="1">
      <c r="A18" s="114"/>
      <c r="B18" s="143" t="s">
        <v>29</v>
      </c>
      <c r="C18" s="97"/>
      <c r="D18" s="97"/>
      <c r="E18" s="97"/>
      <c r="F18" s="98">
        <f>SUM(F19:F21)</f>
        <v>84</v>
      </c>
    </row>
    <row r="19" spans="1:6" ht="15" customHeight="1">
      <c r="A19" s="116" t="s">
        <v>67</v>
      </c>
      <c r="B19" s="143" t="s">
        <v>26</v>
      </c>
      <c r="C19" s="97">
        <v>0</v>
      </c>
      <c r="D19" s="97">
        <v>0</v>
      </c>
      <c r="E19" s="97">
        <v>0</v>
      </c>
      <c r="F19" s="98">
        <f>SUM(C19:E19)</f>
        <v>0</v>
      </c>
    </row>
    <row r="20" spans="1:6" ht="15" customHeight="1">
      <c r="A20" s="116" t="s">
        <v>68</v>
      </c>
      <c r="B20" s="143" t="s">
        <v>26</v>
      </c>
      <c r="C20" s="97">
        <v>0</v>
      </c>
      <c r="D20" s="97">
        <v>0</v>
      </c>
      <c r="E20" s="97">
        <v>0</v>
      </c>
      <c r="F20" s="98">
        <v>84</v>
      </c>
    </row>
    <row r="21" spans="1:6" ht="15" customHeight="1">
      <c r="A21" s="114"/>
      <c r="C21" s="97"/>
      <c r="D21" s="97"/>
      <c r="E21" s="97"/>
      <c r="F21" s="98">
        <f aca="true" t="shared" si="0" ref="F21:F27">SUM(C21:E21)</f>
        <v>0</v>
      </c>
    </row>
    <row r="22" spans="1:6" ht="15" customHeight="1">
      <c r="A22" s="114" t="s">
        <v>27</v>
      </c>
      <c r="C22" s="97"/>
      <c r="D22" s="97"/>
      <c r="E22" s="97"/>
      <c r="F22" s="98"/>
    </row>
    <row r="23" spans="1:6" ht="15" customHeight="1">
      <c r="A23" s="114"/>
      <c r="B23" s="143" t="s">
        <v>26</v>
      </c>
      <c r="C23" s="97">
        <v>0</v>
      </c>
      <c r="D23" s="97">
        <v>0</v>
      </c>
      <c r="E23" s="97">
        <v>0</v>
      </c>
      <c r="F23" s="98">
        <f t="shared" si="0"/>
        <v>0</v>
      </c>
    </row>
    <row r="24" spans="1:6" ht="15" customHeight="1">
      <c r="A24" s="114"/>
      <c r="B24" s="143" t="s">
        <v>29</v>
      </c>
      <c r="C24" s="97">
        <v>0</v>
      </c>
      <c r="D24" s="97">
        <v>0</v>
      </c>
      <c r="E24" s="97">
        <v>0</v>
      </c>
      <c r="F24" s="98">
        <f t="shared" si="0"/>
        <v>0</v>
      </c>
    </row>
    <row r="25" spans="1:6" ht="15" customHeight="1">
      <c r="A25" s="118" t="s">
        <v>30</v>
      </c>
      <c r="C25" s="99"/>
      <c r="D25" s="99"/>
      <c r="E25" s="99"/>
      <c r="F25" s="99"/>
    </row>
    <row r="26" spans="1:6" ht="15" customHeight="1">
      <c r="A26" s="114" t="s">
        <v>25</v>
      </c>
      <c r="B26" s="143" t="s">
        <v>26</v>
      </c>
      <c r="C26" s="97">
        <v>0</v>
      </c>
      <c r="D26" s="97">
        <v>0</v>
      </c>
      <c r="E26" s="97">
        <v>0</v>
      </c>
      <c r="F26" s="98">
        <v>116</v>
      </c>
    </row>
    <row r="27" spans="1:6" ht="15" customHeight="1">
      <c r="A27" s="114" t="s">
        <v>27</v>
      </c>
      <c r="B27" s="143" t="s">
        <v>26</v>
      </c>
      <c r="C27" s="97">
        <v>0</v>
      </c>
      <c r="D27" s="97">
        <v>0</v>
      </c>
      <c r="E27" s="97">
        <v>0</v>
      </c>
      <c r="F27" s="98">
        <f t="shared" si="0"/>
        <v>0</v>
      </c>
    </row>
    <row r="28" spans="3:6" ht="15" customHeight="1">
      <c r="C28" s="99"/>
      <c r="D28" s="99"/>
      <c r="E28" s="99"/>
      <c r="F28" s="99"/>
    </row>
    <row r="29" spans="1:6" ht="15" customHeight="1" thickBot="1">
      <c r="A29" s="119" t="s">
        <v>31</v>
      </c>
      <c r="B29" s="119"/>
      <c r="C29" s="100">
        <f>C14+C15+C19+C23+C25</f>
        <v>48</v>
      </c>
      <c r="D29" s="100">
        <f>D14+D15+D19+D23+D25</f>
        <v>75</v>
      </c>
      <c r="E29" s="100">
        <f>E14+E15+E19+E23+E25</f>
        <v>68</v>
      </c>
      <c r="F29" s="100">
        <f>+F26+F20+F13</f>
        <v>391</v>
      </c>
    </row>
    <row r="30" ht="15" customHeight="1" thickTop="1">
      <c r="A30" s="143" t="s">
        <v>106</v>
      </c>
    </row>
    <row r="31" ht="15" customHeight="1"/>
    <row r="32" spans="1:5" ht="15" customHeight="1">
      <c r="A32" s="155" t="s">
        <v>32</v>
      </c>
      <c r="B32" s="155"/>
      <c r="C32" s="155"/>
      <c r="D32" s="155"/>
      <c r="E32" s="155"/>
    </row>
    <row r="33" spans="1:5" ht="15" customHeight="1">
      <c r="A33" s="154" t="s">
        <v>33</v>
      </c>
      <c r="B33" s="154"/>
      <c r="C33" s="154"/>
      <c r="D33" s="154"/>
      <c r="E33" s="154"/>
    </row>
    <row r="34" spans="1:11" ht="15" customHeight="1">
      <c r="A34" s="154" t="s">
        <v>65</v>
      </c>
      <c r="B34" s="154"/>
      <c r="C34" s="154"/>
      <c r="D34" s="154"/>
      <c r="E34" s="154"/>
      <c r="F34" s="146"/>
      <c r="G34" s="146"/>
      <c r="H34" s="146"/>
      <c r="I34" s="146"/>
      <c r="J34" s="146"/>
      <c r="K34" s="146"/>
    </row>
    <row r="35" ht="15" customHeight="1"/>
    <row r="36" spans="1:5" ht="15" customHeight="1" thickBot="1">
      <c r="A36" s="112" t="s">
        <v>9</v>
      </c>
      <c r="B36" s="112" t="s">
        <v>17</v>
      </c>
      <c r="C36" s="112" t="s">
        <v>18</v>
      </c>
      <c r="D36" s="112" t="s">
        <v>19</v>
      </c>
      <c r="E36" s="112" t="s">
        <v>47</v>
      </c>
    </row>
    <row r="37" ht="15" customHeight="1"/>
    <row r="38" spans="1:5" ht="15" customHeight="1">
      <c r="A38" s="143" t="s">
        <v>34</v>
      </c>
      <c r="B38" s="102">
        <f>+SUM(B39:B42)</f>
        <v>133149000</v>
      </c>
      <c r="C38" s="102">
        <f>SUM(C39:C42)</f>
        <v>109997881</v>
      </c>
      <c r="D38" s="102">
        <f>+SUM(D39:D42)</f>
        <v>180226770</v>
      </c>
      <c r="E38" s="102">
        <f>SUM(E39:E42)</f>
        <v>423373651</v>
      </c>
    </row>
    <row r="39" spans="1:5" ht="15" customHeight="1">
      <c r="A39" s="114" t="s">
        <v>24</v>
      </c>
      <c r="B39" s="101">
        <v>133149000</v>
      </c>
      <c r="C39" s="101">
        <v>88816296</v>
      </c>
      <c r="D39" s="101">
        <v>177230000</v>
      </c>
      <c r="E39" s="102">
        <f>SUM(B39:D39)</f>
        <v>399195296</v>
      </c>
    </row>
    <row r="40" spans="1:5" ht="15" customHeight="1">
      <c r="A40" s="114" t="s">
        <v>28</v>
      </c>
      <c r="B40" s="101">
        <v>0</v>
      </c>
      <c r="C40" s="101">
        <v>10113609</v>
      </c>
      <c r="D40" s="101">
        <v>0</v>
      </c>
      <c r="E40" s="102">
        <f>SUM(B40:D40)</f>
        <v>10113609</v>
      </c>
    </row>
    <row r="41" spans="1:5" ht="15" customHeight="1">
      <c r="A41" s="114" t="s">
        <v>30</v>
      </c>
      <c r="B41" s="101">
        <v>0</v>
      </c>
      <c r="C41" s="101">
        <v>11067976</v>
      </c>
      <c r="D41" s="101">
        <v>2996770</v>
      </c>
      <c r="E41" s="102">
        <f>SUM(B41:D41)</f>
        <v>14064746</v>
      </c>
    </row>
    <row r="42" spans="1:5" ht="15" customHeight="1">
      <c r="A42" s="143" t="s">
        <v>127</v>
      </c>
      <c r="B42" s="101">
        <v>0</v>
      </c>
      <c r="C42" s="101">
        <v>0</v>
      </c>
      <c r="D42" s="101">
        <v>0</v>
      </c>
      <c r="E42" s="102">
        <f>SUM(B42:D42)</f>
        <v>0</v>
      </c>
    </row>
    <row r="43" spans="1:5" ht="15" customHeight="1">
      <c r="A43" s="128"/>
      <c r="B43" s="101"/>
      <c r="C43" s="101"/>
      <c r="D43" s="101"/>
      <c r="E43" s="102"/>
    </row>
    <row r="44" spans="1:5" ht="15" customHeight="1">
      <c r="A44" s="143" t="s">
        <v>36</v>
      </c>
      <c r="B44" s="101">
        <f>+SUM(B45:B48)</f>
        <v>55922000</v>
      </c>
      <c r="C44" s="101">
        <f>+SUM(C45:C48)</f>
        <v>136814000</v>
      </c>
      <c r="D44" s="101">
        <f>+SUM(D45:D48)</f>
        <v>48050000</v>
      </c>
      <c r="E44" s="102">
        <f>SUM(E45:E48)</f>
        <v>240786000</v>
      </c>
    </row>
    <row r="45" spans="1:5" ht="15" customHeight="1">
      <c r="A45" s="114" t="s">
        <v>24</v>
      </c>
      <c r="B45" s="101">
        <v>55922000</v>
      </c>
      <c r="C45" s="101">
        <v>136814000</v>
      </c>
      <c r="D45" s="101">
        <v>48050000</v>
      </c>
      <c r="E45" s="102">
        <f>SUM(B45:D45)</f>
        <v>240786000</v>
      </c>
    </row>
    <row r="46" spans="1:5" ht="15" customHeight="1">
      <c r="A46" s="114" t="s">
        <v>28</v>
      </c>
      <c r="B46" s="101">
        <v>0</v>
      </c>
      <c r="C46" s="101">
        <v>0</v>
      </c>
      <c r="D46" s="101">
        <v>0</v>
      </c>
      <c r="E46" s="102">
        <f>SUM(B46:D46)</f>
        <v>0</v>
      </c>
    </row>
    <row r="47" spans="1:5" ht="15" customHeight="1">
      <c r="A47" s="114" t="s">
        <v>30</v>
      </c>
      <c r="B47" s="101">
        <v>0</v>
      </c>
      <c r="C47" s="101">
        <v>0</v>
      </c>
      <c r="D47" s="101">
        <v>0</v>
      </c>
      <c r="E47" s="102">
        <f>SUM(B47:D47)</f>
        <v>0</v>
      </c>
    </row>
    <row r="48" spans="1:5" ht="15" customHeight="1">
      <c r="A48" s="114" t="s">
        <v>35</v>
      </c>
      <c r="B48" s="101">
        <v>0</v>
      </c>
      <c r="C48" s="101">
        <v>0</v>
      </c>
      <c r="D48" s="101">
        <v>0</v>
      </c>
      <c r="E48" s="102">
        <f>SUM(B48:D48)</f>
        <v>0</v>
      </c>
    </row>
    <row r="49" spans="2:5" ht="15" customHeight="1">
      <c r="B49" s="101"/>
      <c r="C49" s="101"/>
      <c r="D49" s="101"/>
      <c r="E49" s="102"/>
    </row>
    <row r="50" spans="1:5" ht="15" customHeight="1" thickBot="1">
      <c r="A50" s="119" t="s">
        <v>31</v>
      </c>
      <c r="B50" s="103">
        <f>B38+B44</f>
        <v>189071000</v>
      </c>
      <c r="C50" s="103">
        <f>C38+C44</f>
        <v>246811881</v>
      </c>
      <c r="D50" s="103">
        <f>D38+D44</f>
        <v>228276770</v>
      </c>
      <c r="E50" s="103">
        <f>E38+E44</f>
        <v>664159651</v>
      </c>
    </row>
    <row r="51" ht="15" customHeight="1" thickTop="1">
      <c r="A51" s="143" t="s">
        <v>102</v>
      </c>
    </row>
    <row r="52" ht="15" customHeight="1"/>
    <row r="53" ht="15" customHeight="1"/>
    <row r="54" spans="1:5" ht="15" customHeight="1">
      <c r="A54" s="154" t="s">
        <v>37</v>
      </c>
      <c r="B54" s="154"/>
      <c r="C54" s="154"/>
      <c r="D54" s="154"/>
      <c r="E54" s="154"/>
    </row>
    <row r="55" spans="1:5" ht="15" customHeight="1">
      <c r="A55" s="154" t="s">
        <v>33</v>
      </c>
      <c r="B55" s="154"/>
      <c r="C55" s="154"/>
      <c r="D55" s="154"/>
      <c r="E55" s="154"/>
    </row>
    <row r="56" spans="1:11" ht="15" customHeight="1">
      <c r="A56" s="154" t="s">
        <v>65</v>
      </c>
      <c r="B56" s="154"/>
      <c r="C56" s="154"/>
      <c r="D56" s="154"/>
      <c r="E56" s="154"/>
      <c r="F56" s="146"/>
      <c r="G56" s="146"/>
      <c r="H56" s="146"/>
      <c r="I56" s="146"/>
      <c r="J56" s="146"/>
      <c r="K56" s="146"/>
    </row>
    <row r="57" ht="15" customHeight="1">
      <c r="A57" s="123"/>
    </row>
    <row r="58" spans="1:5" ht="15" customHeight="1" thickBot="1">
      <c r="A58" s="124" t="s">
        <v>38</v>
      </c>
      <c r="B58" s="112" t="s">
        <v>17</v>
      </c>
      <c r="C58" s="112" t="s">
        <v>18</v>
      </c>
      <c r="D58" s="112" t="s">
        <v>19</v>
      </c>
      <c r="E58" s="112" t="s">
        <v>47</v>
      </c>
    </row>
    <row r="59" ht="15" customHeight="1"/>
    <row r="60" spans="1:5" ht="15" customHeight="1">
      <c r="A60" s="143" t="s">
        <v>34</v>
      </c>
      <c r="B60" s="102">
        <f>+SUM(B61:B64)</f>
        <v>133149000</v>
      </c>
      <c r="C60" s="102">
        <f>+SUM(C61:C64)</f>
        <v>109997881</v>
      </c>
      <c r="D60" s="102">
        <f>+SUM(D61:D64)</f>
        <v>180226770</v>
      </c>
      <c r="E60" s="131">
        <f>SUM(E61:E65)</f>
        <v>423373651</v>
      </c>
    </row>
    <row r="61" spans="1:5" ht="15" customHeight="1">
      <c r="A61" s="114" t="s">
        <v>39</v>
      </c>
      <c r="B61" s="101">
        <f>+B40</f>
        <v>0</v>
      </c>
      <c r="C61" s="101">
        <f>+C40</f>
        <v>10113609</v>
      </c>
      <c r="D61" s="101">
        <f>+D40</f>
        <v>0</v>
      </c>
      <c r="E61" s="101">
        <f>SUM(B61:D61)</f>
        <v>10113609</v>
      </c>
    </row>
    <row r="62" spans="1:5" ht="15" customHeight="1">
      <c r="A62" s="114" t="s">
        <v>61</v>
      </c>
      <c r="B62" s="101">
        <f>+B39</f>
        <v>133149000</v>
      </c>
      <c r="C62" s="101">
        <f>+C39</f>
        <v>88816296</v>
      </c>
      <c r="D62" s="101">
        <f>+D39</f>
        <v>177230000</v>
      </c>
      <c r="E62" s="101">
        <f>SUM(B62:D62)</f>
        <v>399195296</v>
      </c>
    </row>
    <row r="63" spans="1:5" ht="15" customHeight="1">
      <c r="A63" s="114" t="s">
        <v>30</v>
      </c>
      <c r="B63" s="101">
        <v>0</v>
      </c>
      <c r="C63" s="101">
        <v>11067976</v>
      </c>
      <c r="D63" s="101">
        <v>2996770</v>
      </c>
      <c r="E63" s="102">
        <f>SUM(B63:D63)</f>
        <v>14064746</v>
      </c>
    </row>
    <row r="64" spans="1:5" ht="15" customHeight="1">
      <c r="A64" s="143" t="s">
        <v>35</v>
      </c>
      <c r="B64" s="101">
        <v>0</v>
      </c>
      <c r="C64" s="101">
        <v>0</v>
      </c>
      <c r="D64" s="101">
        <v>0</v>
      </c>
      <c r="E64" s="101">
        <f>SUM(B64:D64)</f>
        <v>0</v>
      </c>
    </row>
    <row r="65" spans="1:5" ht="15" customHeight="1">
      <c r="A65" s="143" t="s">
        <v>43</v>
      </c>
      <c r="B65" s="101"/>
      <c r="C65" s="101"/>
      <c r="D65" s="101"/>
      <c r="E65" s="101"/>
    </row>
    <row r="66" spans="2:5" ht="15" customHeight="1">
      <c r="B66" s="101"/>
      <c r="C66" s="101"/>
      <c r="D66" s="101"/>
      <c r="E66" s="101"/>
    </row>
    <row r="67" spans="1:5" ht="15" customHeight="1">
      <c r="A67" s="143" t="s">
        <v>36</v>
      </c>
      <c r="B67" s="102">
        <f>+SUM(B68:B70)</f>
        <v>55922000</v>
      </c>
      <c r="C67" s="102">
        <f>+SUM(C68:C70)</f>
        <v>136814000</v>
      </c>
      <c r="D67" s="102">
        <f>+SUM(D68:D70)</f>
        <v>48050000</v>
      </c>
      <c r="E67" s="102">
        <f>SUM(B67:D67)</f>
        <v>240786000</v>
      </c>
    </row>
    <row r="68" spans="1:5" ht="15" customHeight="1">
      <c r="A68" s="114" t="s">
        <v>44</v>
      </c>
      <c r="B68" s="101">
        <f>+B45</f>
        <v>55922000</v>
      </c>
      <c r="C68" s="101">
        <f>+C45</f>
        <v>136814000</v>
      </c>
      <c r="D68" s="101">
        <f>+D45</f>
        <v>48050000</v>
      </c>
      <c r="E68" s="101">
        <f>SUM(B68:D68)</f>
        <v>240786000</v>
      </c>
    </row>
    <row r="69" spans="1:5" ht="15" customHeight="1">
      <c r="A69" s="114" t="s">
        <v>71</v>
      </c>
      <c r="B69" s="101">
        <v>0</v>
      </c>
      <c r="C69" s="101">
        <v>0</v>
      </c>
      <c r="D69" s="101">
        <v>0</v>
      </c>
      <c r="E69" s="101">
        <f>SUM(B69:D69)</f>
        <v>0</v>
      </c>
    </row>
    <row r="70" spans="1:5" ht="15" customHeight="1">
      <c r="A70" s="143" t="s">
        <v>41</v>
      </c>
      <c r="B70" s="101"/>
      <c r="C70" s="101"/>
      <c r="D70" s="101"/>
      <c r="E70" s="101"/>
    </row>
    <row r="71" spans="1:5" ht="15" customHeight="1">
      <c r="A71" s="143" t="s">
        <v>42</v>
      </c>
      <c r="B71" s="101"/>
      <c r="C71" s="101"/>
      <c r="D71" s="101"/>
      <c r="E71" s="101"/>
    </row>
    <row r="72" spans="1:5" ht="15" customHeight="1">
      <c r="A72" s="143" t="s">
        <v>43</v>
      </c>
      <c r="B72" s="101"/>
      <c r="C72" s="101"/>
      <c r="D72" s="101"/>
      <c r="E72" s="101"/>
    </row>
    <row r="73" spans="1:5" ht="15" customHeight="1" thickBot="1">
      <c r="A73" s="119" t="s">
        <v>31</v>
      </c>
      <c r="B73" s="103">
        <f>B60+B67</f>
        <v>189071000</v>
      </c>
      <c r="C73" s="103">
        <f>C60+C67</f>
        <v>246811881</v>
      </c>
      <c r="D73" s="103">
        <f>+D67+D60</f>
        <v>228276770</v>
      </c>
      <c r="E73" s="103">
        <f>E60+E67</f>
        <v>664159651</v>
      </c>
    </row>
    <row r="74" ht="15" customHeight="1" thickTop="1">
      <c r="A74" s="143" t="s">
        <v>102</v>
      </c>
    </row>
    <row r="75" ht="15" customHeight="1"/>
    <row r="76" ht="15" customHeight="1"/>
    <row r="77" spans="1:5" ht="15" customHeight="1">
      <c r="A77" s="154" t="s">
        <v>52</v>
      </c>
      <c r="B77" s="154"/>
      <c r="C77" s="154"/>
      <c r="D77" s="154"/>
      <c r="E77" s="154"/>
    </row>
    <row r="78" spans="1:5" ht="15" customHeight="1">
      <c r="A78" s="154" t="s">
        <v>53</v>
      </c>
      <c r="B78" s="154"/>
      <c r="C78" s="154"/>
      <c r="D78" s="154"/>
      <c r="E78" s="154"/>
    </row>
    <row r="79" spans="1:5" ht="15" customHeight="1">
      <c r="A79" s="154" t="s">
        <v>65</v>
      </c>
      <c r="B79" s="154"/>
      <c r="C79" s="154"/>
      <c r="D79" s="154"/>
      <c r="E79" s="154"/>
    </row>
    <row r="80" ht="15" customHeight="1">
      <c r="A80" s="128"/>
    </row>
    <row r="81" spans="1:5" ht="15" customHeight="1" thickBot="1">
      <c r="A81" s="125" t="s">
        <v>38</v>
      </c>
      <c r="B81" s="112" t="s">
        <v>17</v>
      </c>
      <c r="C81" s="112" t="s">
        <v>18</v>
      </c>
      <c r="D81" s="112" t="s">
        <v>19</v>
      </c>
      <c r="E81" s="112" t="s">
        <v>47</v>
      </c>
    </row>
    <row r="82" ht="15" customHeight="1">
      <c r="A82" s="128"/>
    </row>
    <row r="83" spans="1:6" ht="15" customHeight="1">
      <c r="A83" s="128" t="s">
        <v>89</v>
      </c>
      <c r="B83" s="104">
        <f>'II Trimestre-comentarios'!E99</f>
        <v>2462069189.58</v>
      </c>
      <c r="C83" s="104">
        <f aca="true" t="shared" si="1" ref="C83:D85">B97</f>
        <v>2678098189.58</v>
      </c>
      <c r="D83" s="104">
        <f t="shared" si="1"/>
        <v>2831033984.2599998</v>
      </c>
      <c r="E83" s="99">
        <f>B83</f>
        <v>2462069189.58</v>
      </c>
      <c r="F83" s="105"/>
    </row>
    <row r="84" spans="1:6" ht="15" customHeight="1">
      <c r="A84" s="149" t="s">
        <v>62</v>
      </c>
      <c r="B84" s="104">
        <f>+'II Trimestre '!E100</f>
        <v>261563433.32999998</v>
      </c>
      <c r="C84" s="104">
        <f t="shared" si="1"/>
        <v>278414433.33</v>
      </c>
      <c r="D84" s="104">
        <f t="shared" si="1"/>
        <v>318416552.3299999</v>
      </c>
      <c r="E84" s="99">
        <f>B84</f>
        <v>261563433.32999998</v>
      </c>
      <c r="F84" s="117"/>
    </row>
    <row r="85" spans="1:5" ht="15" customHeight="1">
      <c r="A85" s="149" t="s">
        <v>63</v>
      </c>
      <c r="B85" s="104">
        <f>+'II Trimestre '!E101</f>
        <v>2649296062</v>
      </c>
      <c r="C85" s="104">
        <f t="shared" si="1"/>
        <v>2848474062</v>
      </c>
      <c r="D85" s="104">
        <f t="shared" si="1"/>
        <v>2961407737.68</v>
      </c>
      <c r="E85" s="99">
        <f>B85</f>
        <v>2649296062</v>
      </c>
    </row>
    <row r="86" spans="1:5" ht="15" customHeight="1">
      <c r="A86" s="128" t="s">
        <v>56</v>
      </c>
      <c r="B86" s="99">
        <f>SUM(B87:B88)</f>
        <v>405100000</v>
      </c>
      <c r="C86" s="99">
        <f>SUM(C87:C88)</f>
        <v>399747675.67999995</v>
      </c>
      <c r="D86" s="99">
        <f>SUM(D87:D88)</f>
        <v>496465000</v>
      </c>
      <c r="E86" s="99">
        <f>SUM(E87:E88)</f>
        <v>1301312675.68</v>
      </c>
    </row>
    <row r="87" spans="1:5" ht="15" customHeight="1">
      <c r="A87" s="149" t="s">
        <v>62</v>
      </c>
      <c r="B87" s="99">
        <f>16666666.67+133333333.33</f>
        <v>150000000</v>
      </c>
      <c r="C87" s="99">
        <f>8333333.33+50000000+100000000-8333333.33</f>
        <v>149999999.99999997</v>
      </c>
      <c r="D87" s="99">
        <v>300000000</v>
      </c>
      <c r="E87" s="99">
        <f>SUM(B87:D87)</f>
        <v>600000000</v>
      </c>
    </row>
    <row r="88" spans="1:5" ht="15" customHeight="1">
      <c r="A88" s="149" t="s">
        <v>63</v>
      </c>
      <c r="B88" s="99">
        <f>58200000+16000000+29100000+27400000+124400000</f>
        <v>255100000</v>
      </c>
      <c r="C88" s="99">
        <f>53000000+22190000+11200000+65834675.68+12323000+25000000+20800000+39400000</f>
        <v>249747675.68</v>
      </c>
      <c r="D88" s="99">
        <f>31500000+8045000+3650000+62590000+1850000+55150000+10900000+22780000</f>
        <v>196465000</v>
      </c>
      <c r="E88" s="99">
        <f>SUM(B88:D88)</f>
        <v>701312675.6800001</v>
      </c>
    </row>
    <row r="89" spans="1:5" ht="15" customHeight="1">
      <c r="A89" s="128" t="s">
        <v>57</v>
      </c>
      <c r="B89" s="99">
        <f>B86+B83</f>
        <v>2867169189.58</v>
      </c>
      <c r="C89" s="99">
        <f>C86+C83</f>
        <v>3077845865.2599998</v>
      </c>
      <c r="D89" s="99">
        <f>D86+D83</f>
        <v>3327498984.2599998</v>
      </c>
      <c r="E89" s="99">
        <f>E86+E83</f>
        <v>3763381865.26</v>
      </c>
    </row>
    <row r="90" spans="1:5" ht="15" customHeight="1">
      <c r="A90" s="149" t="s">
        <v>62</v>
      </c>
      <c r="B90" s="99">
        <f aca="true" t="shared" si="2" ref="B90:D91">+B84+B87</f>
        <v>411563433.33</v>
      </c>
      <c r="C90" s="99">
        <f t="shared" si="2"/>
        <v>428414433.3299999</v>
      </c>
      <c r="D90" s="99">
        <f t="shared" si="2"/>
        <v>618416552.3299999</v>
      </c>
      <c r="E90" s="99">
        <f>E87+E84</f>
        <v>861563433.3299999</v>
      </c>
    </row>
    <row r="91" spans="1:5" ht="15" customHeight="1">
      <c r="A91" s="149" t="s">
        <v>63</v>
      </c>
      <c r="B91" s="99">
        <f t="shared" si="2"/>
        <v>2904396062</v>
      </c>
      <c r="C91" s="99">
        <f t="shared" si="2"/>
        <v>3098221737.68</v>
      </c>
      <c r="D91" s="99">
        <f t="shared" si="2"/>
        <v>3157872737.68</v>
      </c>
      <c r="E91" s="99">
        <f>E88+E85</f>
        <v>3350608737.6800003</v>
      </c>
    </row>
    <row r="92" spans="1:5" ht="15" customHeight="1">
      <c r="A92" s="128" t="s">
        <v>58</v>
      </c>
      <c r="B92" s="99">
        <f>SUM(B93:B96)</f>
        <v>189071000</v>
      </c>
      <c r="C92" s="99">
        <f>+C93+C96</f>
        <v>246811881</v>
      </c>
      <c r="D92" s="99">
        <f>SUM(D93:D96)</f>
        <v>228276770</v>
      </c>
      <c r="E92" s="99">
        <f>SUM(B92:D92)</f>
        <v>664159651</v>
      </c>
    </row>
    <row r="93" spans="1:6" ht="15" customHeight="1">
      <c r="A93" s="149" t="s">
        <v>62</v>
      </c>
      <c r="B93" s="99">
        <f>B60</f>
        <v>133149000</v>
      </c>
      <c r="C93" s="99">
        <f>C60</f>
        <v>109997881</v>
      </c>
      <c r="D93" s="104">
        <f>+D60</f>
        <v>180226770</v>
      </c>
      <c r="E93" s="104">
        <f>SUM(B93:D93)</f>
        <v>423373651</v>
      </c>
      <c r="F93" s="117"/>
    </row>
    <row r="94" spans="1:5" ht="15" customHeight="1">
      <c r="A94" s="54" t="s">
        <v>69</v>
      </c>
      <c r="B94" s="99">
        <v>0</v>
      </c>
      <c r="C94" s="99">
        <v>476296</v>
      </c>
      <c r="D94" s="104">
        <v>0</v>
      </c>
      <c r="E94" s="99">
        <f>SUM(B94:D94)</f>
        <v>476296</v>
      </c>
    </row>
    <row r="95" spans="1:5" ht="15" customHeight="1">
      <c r="A95" s="54" t="s">
        <v>70</v>
      </c>
      <c r="B95" s="99">
        <v>0</v>
      </c>
      <c r="C95" s="99">
        <v>10113609.34</v>
      </c>
      <c r="D95" s="104">
        <v>0</v>
      </c>
      <c r="E95" s="99">
        <f>SUM(B95:D95)</f>
        <v>10113609.34</v>
      </c>
    </row>
    <row r="96" spans="1:6" ht="15" customHeight="1">
      <c r="A96" s="149" t="s">
        <v>63</v>
      </c>
      <c r="B96" s="99">
        <f>B67</f>
        <v>55922000</v>
      </c>
      <c r="C96" s="99">
        <f>C67</f>
        <v>136814000</v>
      </c>
      <c r="D96" s="104">
        <f>D67</f>
        <v>48050000</v>
      </c>
      <c r="E96" s="104">
        <f>SUM(B96:D96)</f>
        <v>240786000</v>
      </c>
      <c r="F96" s="117"/>
    </row>
    <row r="97" spans="1:5" ht="15" customHeight="1">
      <c r="A97" s="128" t="s">
        <v>59</v>
      </c>
      <c r="B97" s="99">
        <f aca="true" t="shared" si="3" ref="B97:E98">B89-B92</f>
        <v>2678098189.58</v>
      </c>
      <c r="C97" s="99">
        <f t="shared" si="3"/>
        <v>2831033984.2599998</v>
      </c>
      <c r="D97" s="104">
        <f t="shared" si="3"/>
        <v>3099222214.2599998</v>
      </c>
      <c r="E97" s="99">
        <f>E89-E92</f>
        <v>3099222214.26</v>
      </c>
    </row>
    <row r="98" spans="1:5" ht="15" customHeight="1">
      <c r="A98" s="149" t="s">
        <v>62</v>
      </c>
      <c r="B98" s="99">
        <f t="shared" si="3"/>
        <v>278414433.33</v>
      </c>
      <c r="C98" s="99">
        <f t="shared" si="3"/>
        <v>318416552.3299999</v>
      </c>
      <c r="D98" s="99">
        <f t="shared" si="3"/>
        <v>438189782.3299999</v>
      </c>
      <c r="E98" s="99">
        <f t="shared" si="3"/>
        <v>438189782.3299999</v>
      </c>
    </row>
    <row r="99" spans="1:5" ht="15" customHeight="1">
      <c r="A99" s="149" t="s">
        <v>63</v>
      </c>
      <c r="B99" s="99">
        <f>B91-B96</f>
        <v>2848474062</v>
      </c>
      <c r="C99" s="99">
        <f>C91-C96</f>
        <v>2961407737.68</v>
      </c>
      <c r="D99" s="99">
        <f>D91-D96</f>
        <v>3109822737.68</v>
      </c>
      <c r="E99" s="99">
        <f>E91-E96</f>
        <v>3109822737.6800003</v>
      </c>
    </row>
    <row r="100" spans="1:5" ht="15" customHeight="1" thickBot="1">
      <c r="A100" s="150"/>
      <c r="B100" s="119"/>
      <c r="C100" s="119"/>
      <c r="D100" s="119"/>
      <c r="E100" s="119"/>
    </row>
    <row r="101" ht="15" customHeight="1" thickTop="1">
      <c r="A101" s="143" t="s">
        <v>102</v>
      </c>
    </row>
    <row r="102" ht="15" customHeight="1"/>
    <row r="103" ht="15" customHeight="1">
      <c r="A103" s="143" t="s">
        <v>101</v>
      </c>
    </row>
    <row r="104" spans="1:4" ht="15" customHeight="1" hidden="1">
      <c r="A104" s="136" t="s">
        <v>86</v>
      </c>
      <c r="B104" s="143">
        <f>34078777.74+4132501</f>
        <v>38211278.74</v>
      </c>
      <c r="C104" s="143">
        <f>25544113.74+1032501</f>
        <v>26576614.74</v>
      </c>
      <c r="D104" s="143">
        <f>34776408.74+5299296</f>
        <v>40075704.74</v>
      </c>
    </row>
    <row r="105" spans="1:4" ht="15" customHeight="1" hidden="1">
      <c r="A105" s="107" t="s">
        <v>88</v>
      </c>
      <c r="B105" s="109">
        <f>+B98-B104</f>
        <v>240203154.58999997</v>
      </c>
      <c r="C105" s="109">
        <f>+C98-C104</f>
        <v>291839937.5899999</v>
      </c>
      <c r="D105" s="109">
        <f>+D98-D104</f>
        <v>398114077.5899999</v>
      </c>
    </row>
    <row r="106" ht="15" hidden="1"/>
    <row r="107" spans="1:4" ht="15" hidden="1">
      <c r="A107" s="136" t="s">
        <v>87</v>
      </c>
      <c r="B107" s="143">
        <v>2232318532.96</v>
      </c>
      <c r="C107" s="143">
        <v>2061129982.96</v>
      </c>
      <c r="D107" s="143">
        <v>2193684982.96</v>
      </c>
    </row>
    <row r="108" spans="1:4" ht="15" hidden="1">
      <c r="A108" s="107" t="s">
        <v>88</v>
      </c>
      <c r="B108" s="109">
        <f>+B99-B107</f>
        <v>616155529.04</v>
      </c>
      <c r="C108" s="109">
        <f>+C99-C107</f>
        <v>900277754.7199998</v>
      </c>
      <c r="D108" s="109">
        <f>+D99-D107</f>
        <v>916137754.7199998</v>
      </c>
    </row>
    <row r="109" ht="15" hidden="1"/>
    <row r="110" spans="1:4" ht="15" hidden="1">
      <c r="A110" s="136" t="s">
        <v>23</v>
      </c>
      <c r="B110" s="143">
        <f>+B104+B107</f>
        <v>2270529811.7</v>
      </c>
      <c r="C110" s="143">
        <f>2061129982.96+1032501+25544113.74</f>
        <v>2087706597.7</v>
      </c>
      <c r="D110" s="143">
        <f>5299296+2193684982.96+34776408.74</f>
        <v>2233760687.7</v>
      </c>
    </row>
    <row r="111" spans="1:4" ht="15" hidden="1">
      <c r="A111" s="107" t="s">
        <v>88</v>
      </c>
      <c r="B111" s="109">
        <f>+B97-B110</f>
        <v>407568377.8800001</v>
      </c>
      <c r="C111" s="109">
        <f>+C97-C110</f>
        <v>743327386.5599997</v>
      </c>
      <c r="D111" s="109">
        <f>+D97-D110</f>
        <v>865461526.56</v>
      </c>
    </row>
    <row r="112" ht="15" hidden="1">
      <c r="A112" s="109" t="s">
        <v>90</v>
      </c>
    </row>
    <row r="113" ht="30" hidden="1">
      <c r="A113" s="145" t="s">
        <v>91</v>
      </c>
    </row>
    <row r="114" ht="45" hidden="1">
      <c r="A114" s="145" t="s">
        <v>92</v>
      </c>
    </row>
    <row r="115" ht="31.5" customHeight="1" hidden="1">
      <c r="A115" s="145" t="s">
        <v>93</v>
      </c>
    </row>
    <row r="116" ht="15" hidden="1">
      <c r="A116" s="143" t="s">
        <v>94</v>
      </c>
    </row>
  </sheetData>
  <sheetProtection/>
  <mergeCells count="12">
    <mergeCell ref="A56:E56"/>
    <mergeCell ref="A79:E79"/>
    <mergeCell ref="A77:E77"/>
    <mergeCell ref="A78:E78"/>
    <mergeCell ref="A54:E54"/>
    <mergeCell ref="A55:E55"/>
    <mergeCell ref="A1:F1"/>
    <mergeCell ref="A8:F8"/>
    <mergeCell ref="A9:F9"/>
    <mergeCell ref="A32:E32"/>
    <mergeCell ref="A33:E33"/>
    <mergeCell ref="A34:E34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7"/>
  <sheetViews>
    <sheetView zoomScale="80" zoomScaleNormal="80" zoomScalePageLayoutView="0" workbookViewId="0" topLeftCell="A1">
      <selection activeCell="A1" sqref="A1:F1"/>
    </sheetView>
  </sheetViews>
  <sheetFormatPr defaultColWidth="11.57421875" defaultRowHeight="15"/>
  <cols>
    <col min="1" max="1" width="54.28125" style="143" customWidth="1"/>
    <col min="2" max="2" width="19.421875" style="143" customWidth="1"/>
    <col min="3" max="5" width="16.57421875" style="143" bestFit="1" customWidth="1"/>
    <col min="6" max="6" width="13.57421875" style="143" bestFit="1" customWidth="1"/>
    <col min="7" max="15" width="15.57421875" style="143" customWidth="1"/>
    <col min="16" max="16384" width="11.57421875" style="143" customWidth="1"/>
  </cols>
  <sheetData>
    <row r="1" spans="1:6" ht="15" customHeight="1">
      <c r="A1" s="154" t="s">
        <v>0</v>
      </c>
      <c r="B1" s="154"/>
      <c r="C1" s="154"/>
      <c r="D1" s="154"/>
      <c r="E1" s="154"/>
      <c r="F1" s="154"/>
    </row>
    <row r="2" spans="1:6" ht="15" customHeight="1">
      <c r="A2" s="107" t="s">
        <v>3</v>
      </c>
      <c r="B2" s="108" t="s">
        <v>4</v>
      </c>
      <c r="C2" s="109"/>
      <c r="D2" s="109"/>
      <c r="E2" s="109"/>
      <c r="F2" s="109"/>
    </row>
    <row r="3" spans="1:6" ht="15" customHeight="1">
      <c r="A3" s="107" t="s">
        <v>5</v>
      </c>
      <c r="B3" s="108" t="s">
        <v>6</v>
      </c>
      <c r="C3" s="110"/>
      <c r="D3" s="109"/>
      <c r="E3" s="109"/>
      <c r="F3" s="109"/>
    </row>
    <row r="4" spans="1:6" ht="15" customHeight="1">
      <c r="A4" s="107" t="s">
        <v>7</v>
      </c>
      <c r="B4" s="109" t="s">
        <v>8</v>
      </c>
      <c r="C4" s="110"/>
      <c r="D4" s="109"/>
      <c r="E4" s="109"/>
      <c r="F4" s="109"/>
    </row>
    <row r="5" spans="1:6" ht="15" customHeight="1">
      <c r="A5" s="107" t="s">
        <v>66</v>
      </c>
      <c r="B5" s="111" t="s">
        <v>107</v>
      </c>
      <c r="C5" s="109"/>
      <c r="D5" s="109"/>
      <c r="E5" s="109"/>
      <c r="F5" s="109"/>
    </row>
    <row r="6" spans="1:6" ht="15" customHeight="1">
      <c r="A6" s="107"/>
      <c r="B6" s="111"/>
      <c r="C6" s="109"/>
      <c r="D6" s="109"/>
      <c r="E6" s="109"/>
      <c r="F6" s="109"/>
    </row>
    <row r="7" spans="1:2" ht="15" customHeight="1">
      <c r="A7" s="136"/>
      <c r="B7" s="136"/>
    </row>
    <row r="8" spans="1:6" ht="15" customHeight="1">
      <c r="A8" s="154" t="s">
        <v>1</v>
      </c>
      <c r="B8" s="154"/>
      <c r="C8" s="154"/>
      <c r="D8" s="154"/>
      <c r="E8" s="154"/>
      <c r="F8" s="154"/>
    </row>
    <row r="9" spans="1:6" ht="15" customHeight="1">
      <c r="A9" s="154" t="s">
        <v>2</v>
      </c>
      <c r="B9" s="154"/>
      <c r="C9" s="154"/>
      <c r="D9" s="154"/>
      <c r="E9" s="154"/>
      <c r="F9" s="154"/>
    </row>
    <row r="10" ht="15" customHeight="1"/>
    <row r="11" spans="1:6" ht="15" customHeight="1" thickBot="1">
      <c r="A11" s="112" t="s">
        <v>9</v>
      </c>
      <c r="B11" s="112" t="s">
        <v>10</v>
      </c>
      <c r="C11" s="112" t="s">
        <v>20</v>
      </c>
      <c r="D11" s="112" t="s">
        <v>21</v>
      </c>
      <c r="E11" s="112" t="s">
        <v>22</v>
      </c>
      <c r="F11" s="112" t="s">
        <v>48</v>
      </c>
    </row>
    <row r="12" spans="1:6" ht="15" customHeight="1">
      <c r="A12" s="113"/>
      <c r="B12" s="113"/>
      <c r="C12" s="113"/>
      <c r="D12" s="113"/>
      <c r="E12" s="113"/>
      <c r="F12" s="113"/>
    </row>
    <row r="13" spans="1:6" ht="15" customHeight="1">
      <c r="A13" s="128" t="s">
        <v>24</v>
      </c>
      <c r="C13" s="109">
        <f>SUM(C14:C15)</f>
        <v>57</v>
      </c>
      <c r="D13" s="109">
        <f>SUM(D14:D15)</f>
        <v>36</v>
      </c>
      <c r="E13" s="109">
        <f>SUM(E14:E15)</f>
        <v>86</v>
      </c>
      <c r="F13" s="109">
        <f>SUM(F14:F15)</f>
        <v>179</v>
      </c>
    </row>
    <row r="14" spans="1:6" ht="15" customHeight="1">
      <c r="A14" s="114" t="s">
        <v>25</v>
      </c>
      <c r="B14" s="143" t="s">
        <v>26</v>
      </c>
      <c r="C14" s="146">
        <v>57</v>
      </c>
      <c r="D14" s="146">
        <v>27</v>
      </c>
      <c r="E14" s="146">
        <v>2</v>
      </c>
      <c r="F14" s="146">
        <f>SUM(C14:E14)</f>
        <v>86</v>
      </c>
    </row>
    <row r="15" spans="1:6" ht="15" customHeight="1">
      <c r="A15" s="114" t="s">
        <v>27</v>
      </c>
      <c r="B15" s="143" t="s">
        <v>26</v>
      </c>
      <c r="C15" s="146">
        <v>0</v>
      </c>
      <c r="D15" s="146">
        <v>9</v>
      </c>
      <c r="E15" s="146">
        <v>84</v>
      </c>
      <c r="F15" s="146">
        <f>SUM(C15:E15)</f>
        <v>93</v>
      </c>
    </row>
    <row r="16" spans="1:6" ht="15" customHeight="1">
      <c r="A16" s="128" t="s">
        <v>28</v>
      </c>
      <c r="C16" s="146"/>
      <c r="D16" s="115"/>
      <c r="E16" s="115"/>
      <c r="F16" s="144"/>
    </row>
    <row r="17" spans="1:6" ht="15" customHeight="1">
      <c r="A17" s="114" t="s">
        <v>25</v>
      </c>
      <c r="C17" s="146"/>
      <c r="D17" s="146"/>
      <c r="E17" s="146"/>
      <c r="F17" s="144"/>
    </row>
    <row r="18" spans="1:6" ht="15" customHeight="1">
      <c r="A18" s="114"/>
      <c r="B18" s="143" t="s">
        <v>29</v>
      </c>
      <c r="C18" s="146"/>
      <c r="D18" s="146"/>
      <c r="E18" s="146"/>
      <c r="F18" s="144">
        <f>SUM(F19:F20)</f>
        <v>338</v>
      </c>
    </row>
    <row r="19" spans="1:6" ht="15" customHeight="1">
      <c r="A19" s="116" t="s">
        <v>67</v>
      </c>
      <c r="B19" s="143" t="s">
        <v>26</v>
      </c>
      <c r="C19" s="146">
        <v>0</v>
      </c>
      <c r="D19" s="146">
        <v>0</v>
      </c>
      <c r="E19" s="146">
        <v>0</v>
      </c>
      <c r="F19" s="144">
        <f>SUM(C19:E19)</f>
        <v>0</v>
      </c>
    </row>
    <row r="20" spans="1:7" ht="15" customHeight="1">
      <c r="A20" s="116" t="s">
        <v>68</v>
      </c>
      <c r="B20" s="143" t="s">
        <v>26</v>
      </c>
      <c r="C20" s="146">
        <v>0</v>
      </c>
      <c r="D20" s="146">
        <v>0</v>
      </c>
      <c r="E20" s="146">
        <v>0</v>
      </c>
      <c r="F20" s="146">
        <v>338</v>
      </c>
      <c r="G20" s="117"/>
    </row>
    <row r="21" spans="1:6" ht="15" customHeight="1">
      <c r="A21" s="114"/>
      <c r="C21" s="146"/>
      <c r="D21" s="146"/>
      <c r="E21" s="146"/>
      <c r="F21" s="144"/>
    </row>
    <row r="22" spans="1:6" ht="15" customHeight="1">
      <c r="A22" s="114" t="s">
        <v>27</v>
      </c>
      <c r="C22" s="146"/>
      <c r="D22" s="146"/>
      <c r="E22" s="146"/>
      <c r="F22" s="144"/>
    </row>
    <row r="23" spans="1:6" ht="15" customHeight="1">
      <c r="A23" s="114"/>
      <c r="B23" s="143" t="s">
        <v>26</v>
      </c>
      <c r="C23" s="146">
        <v>0</v>
      </c>
      <c r="D23" s="146">
        <v>0</v>
      </c>
      <c r="E23" s="146"/>
      <c r="F23" s="144">
        <f>SUM(C23:E23)</f>
        <v>0</v>
      </c>
    </row>
    <row r="24" spans="1:6" ht="15" customHeight="1">
      <c r="A24" s="114"/>
      <c r="B24" s="143" t="s">
        <v>29</v>
      </c>
      <c r="C24" s="146">
        <v>0</v>
      </c>
      <c r="D24" s="146">
        <v>0</v>
      </c>
      <c r="E24" s="146">
        <v>0</v>
      </c>
      <c r="F24" s="144">
        <f>SUM(C24:E24)</f>
        <v>0</v>
      </c>
    </row>
    <row r="25" spans="1:6" ht="15" customHeight="1">
      <c r="A25" s="118" t="s">
        <v>30</v>
      </c>
      <c r="C25" s="143">
        <f>SUM(C26:C27)</f>
        <v>0</v>
      </c>
      <c r="D25" s="143">
        <f>SUM(D26:D27)</f>
        <v>0</v>
      </c>
      <c r="E25" s="109">
        <f>SUM(E26:E27)</f>
        <v>104</v>
      </c>
      <c r="F25" s="109">
        <f>SUM(F26:F27)</f>
        <v>104</v>
      </c>
    </row>
    <row r="26" spans="1:6" ht="15" customHeight="1">
      <c r="A26" s="114" t="s">
        <v>25</v>
      </c>
      <c r="B26" s="143" t="s">
        <v>26</v>
      </c>
      <c r="C26" s="146">
        <v>0</v>
      </c>
      <c r="D26" s="146">
        <v>0</v>
      </c>
      <c r="E26" s="146">
        <v>104</v>
      </c>
      <c r="F26" s="146">
        <f>SUM(C26:E26)</f>
        <v>104</v>
      </c>
    </row>
    <row r="27" spans="1:6" ht="15" customHeight="1">
      <c r="A27" s="114" t="s">
        <v>27</v>
      </c>
      <c r="B27" s="143" t="s">
        <v>26</v>
      </c>
      <c r="C27" s="146">
        <v>0</v>
      </c>
      <c r="D27" s="146">
        <v>0</v>
      </c>
      <c r="E27" s="146">
        <v>0</v>
      </c>
      <c r="F27" s="144">
        <f>SUM(C27:E27)</f>
        <v>0</v>
      </c>
    </row>
    <row r="28" ht="15" customHeight="1"/>
    <row r="29" spans="1:7" ht="15" customHeight="1" thickBot="1">
      <c r="A29" s="119" t="s">
        <v>31</v>
      </c>
      <c r="B29" s="119"/>
      <c r="C29" s="120">
        <f>C14+C15+C19+C23+C26+C27</f>
        <v>57</v>
      </c>
      <c r="D29" s="120">
        <f>D14+D15+D19+D23+D26+D27</f>
        <v>36</v>
      </c>
      <c r="E29" s="120">
        <f>+E25+E13</f>
        <v>190</v>
      </c>
      <c r="F29" s="120">
        <f>F14+F15+F19+F20+F23+F26+F27</f>
        <v>621</v>
      </c>
      <c r="G29" s="117"/>
    </row>
    <row r="30" spans="1:15" ht="15" customHeight="1" thickTop="1">
      <c r="A30" s="143" t="s">
        <v>64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</row>
    <row r="31" ht="15" customHeight="1">
      <c r="A31" s="143" t="s">
        <v>95</v>
      </c>
    </row>
    <row r="32" ht="15" customHeight="1"/>
    <row r="33" ht="15" customHeight="1"/>
    <row r="34" spans="1:5" ht="15" customHeight="1">
      <c r="A34" s="155" t="s">
        <v>32</v>
      </c>
      <c r="B34" s="155"/>
      <c r="C34" s="155"/>
      <c r="D34" s="155"/>
      <c r="E34" s="155"/>
    </row>
    <row r="35" spans="1:5" ht="15" customHeight="1">
      <c r="A35" s="154" t="s">
        <v>33</v>
      </c>
      <c r="B35" s="154"/>
      <c r="C35" s="154"/>
      <c r="D35" s="154"/>
      <c r="E35" s="154"/>
    </row>
    <row r="36" spans="1:14" ht="15" customHeight="1">
      <c r="A36" s="154" t="s">
        <v>65</v>
      </c>
      <c r="B36" s="154"/>
      <c r="C36" s="154"/>
      <c r="D36" s="154"/>
      <c r="E36" s="154"/>
      <c r="F36" s="146"/>
      <c r="G36" s="146"/>
      <c r="H36" s="146"/>
      <c r="I36" s="146"/>
      <c r="J36" s="146"/>
      <c r="K36" s="146"/>
      <c r="L36" s="146"/>
      <c r="M36" s="146"/>
      <c r="N36" s="146"/>
    </row>
    <row r="37" ht="15" customHeight="1"/>
    <row r="38" spans="1:5" ht="15" customHeight="1" thickBot="1">
      <c r="A38" s="112" t="s">
        <v>9</v>
      </c>
      <c r="B38" s="112" t="s">
        <v>20</v>
      </c>
      <c r="C38" s="112" t="s">
        <v>21</v>
      </c>
      <c r="D38" s="112" t="s">
        <v>22</v>
      </c>
      <c r="E38" s="112" t="s">
        <v>48</v>
      </c>
    </row>
    <row r="39" ht="15" customHeight="1"/>
    <row r="40" spans="1:5" ht="15" customHeight="1">
      <c r="A40" s="143" t="s">
        <v>34</v>
      </c>
      <c r="B40" s="107">
        <f>SUM(B41:B44)</f>
        <v>211683890</v>
      </c>
      <c r="C40" s="107">
        <f>SUM(C41:C44)</f>
        <v>75607927</v>
      </c>
      <c r="D40" s="107">
        <f>SUM(D41:D44)</f>
        <v>31427129</v>
      </c>
      <c r="E40" s="107">
        <f>SUM(E41:E44)</f>
        <v>318718946</v>
      </c>
    </row>
    <row r="41" spans="1:5" ht="15" customHeight="1">
      <c r="A41" s="114" t="s">
        <v>24</v>
      </c>
      <c r="B41" s="136">
        <v>207902000</v>
      </c>
      <c r="C41" s="136">
        <v>68340000</v>
      </c>
      <c r="D41" s="136">
        <v>8000000</v>
      </c>
      <c r="E41" s="136">
        <f>SUM(B41:D41)</f>
        <v>284242000</v>
      </c>
    </row>
    <row r="42" spans="1:5" ht="15" customHeight="1">
      <c r="A42" s="114" t="s">
        <v>28</v>
      </c>
      <c r="B42" s="136">
        <v>0</v>
      </c>
      <c r="C42" s="136">
        <v>5825000</v>
      </c>
      <c r="D42" s="136">
        <v>22438428</v>
      </c>
      <c r="E42" s="136">
        <f>SUM(B42:D42)</f>
        <v>28263428</v>
      </c>
    </row>
    <row r="43" spans="1:5" ht="15" customHeight="1">
      <c r="A43" s="114" t="s">
        <v>30</v>
      </c>
      <c r="B43" s="136">
        <v>3781890</v>
      </c>
      <c r="C43" s="136">
        <v>1442927</v>
      </c>
      <c r="D43" s="136">
        <v>988701</v>
      </c>
      <c r="E43" s="136">
        <f>SUM(B43:D43)</f>
        <v>6213518</v>
      </c>
    </row>
    <row r="44" spans="1:5" ht="15" customHeight="1">
      <c r="A44" s="114" t="s">
        <v>35</v>
      </c>
      <c r="B44" s="136">
        <v>0</v>
      </c>
      <c r="C44" s="136">
        <v>0</v>
      </c>
      <c r="D44" s="136">
        <v>0</v>
      </c>
      <c r="E44" s="136">
        <f>SUM(B44:D44)</f>
        <v>0</v>
      </c>
    </row>
    <row r="45" spans="1:5" ht="15" customHeight="1">
      <c r="A45" s="128"/>
      <c r="B45" s="136"/>
      <c r="C45" s="136"/>
      <c r="D45" s="136"/>
      <c r="E45" s="136"/>
    </row>
    <row r="46" spans="1:5" ht="15" customHeight="1">
      <c r="A46" s="143" t="s">
        <v>36</v>
      </c>
      <c r="B46" s="107">
        <f>+SUM(B47:B50)</f>
        <v>0</v>
      </c>
      <c r="C46" s="107">
        <f>+SUM(C47:C50)</f>
        <v>47200000</v>
      </c>
      <c r="D46" s="107">
        <f>+SUM(D47:D50)</f>
        <v>318939078</v>
      </c>
      <c r="E46" s="107">
        <f>SUM(E47:E50)</f>
        <v>366139078</v>
      </c>
    </row>
    <row r="47" spans="1:5" ht="15" customHeight="1">
      <c r="A47" s="114" t="s">
        <v>24</v>
      </c>
      <c r="B47" s="122">
        <v>0</v>
      </c>
      <c r="C47" s="122">
        <v>47200000</v>
      </c>
      <c r="D47" s="122">
        <v>318939078</v>
      </c>
      <c r="E47" s="136">
        <f>SUM(B47:D47)</f>
        <v>366139078</v>
      </c>
    </row>
    <row r="48" spans="1:5" ht="15" customHeight="1">
      <c r="A48" s="114" t="s">
        <v>28</v>
      </c>
      <c r="B48" s="136">
        <v>0</v>
      </c>
      <c r="C48" s="136">
        <v>0</v>
      </c>
      <c r="D48" s="136">
        <v>0</v>
      </c>
      <c r="E48" s="136">
        <f>SUM(B48:D48)</f>
        <v>0</v>
      </c>
    </row>
    <row r="49" spans="1:5" ht="15" customHeight="1">
      <c r="A49" s="114" t="s">
        <v>30</v>
      </c>
      <c r="B49" s="136">
        <v>0</v>
      </c>
      <c r="C49" s="136">
        <v>0</v>
      </c>
      <c r="D49" s="136">
        <v>0</v>
      </c>
      <c r="E49" s="107">
        <f>SUM(B49:D49)</f>
        <v>0</v>
      </c>
    </row>
    <row r="50" spans="1:5" ht="15" customHeight="1">
      <c r="A50" s="114" t="s">
        <v>35</v>
      </c>
      <c r="B50" s="136">
        <v>0</v>
      </c>
      <c r="C50" s="136">
        <v>0</v>
      </c>
      <c r="D50" s="136">
        <v>0</v>
      </c>
      <c r="E50" s="107">
        <f>SUM(B50:D50)</f>
        <v>0</v>
      </c>
    </row>
    <row r="51" spans="2:5" ht="15" customHeight="1">
      <c r="B51" s="136"/>
      <c r="C51" s="136"/>
      <c r="D51" s="136"/>
      <c r="E51" s="136"/>
    </row>
    <row r="52" spans="1:5" ht="15" customHeight="1" thickBot="1">
      <c r="A52" s="119" t="s">
        <v>31</v>
      </c>
      <c r="B52" s="132">
        <f>B40+B46</f>
        <v>211683890</v>
      </c>
      <c r="C52" s="132">
        <f>C40+C46</f>
        <v>122807927</v>
      </c>
      <c r="D52" s="132">
        <f>D40+D46</f>
        <v>350366207</v>
      </c>
      <c r="E52" s="132">
        <f>E40+E46</f>
        <v>684858024</v>
      </c>
    </row>
    <row r="53" spans="1:5" ht="15" customHeight="1" thickTop="1">
      <c r="A53" s="121"/>
      <c r="B53" s="127"/>
      <c r="C53" s="127"/>
      <c r="D53" s="127"/>
      <c r="E53" s="127"/>
    </row>
    <row r="54" ht="15" customHeight="1">
      <c r="A54" s="143" t="s">
        <v>95</v>
      </c>
    </row>
    <row r="55" ht="15" customHeight="1"/>
    <row r="56" spans="1:5" ht="15" customHeight="1">
      <c r="A56" s="154" t="s">
        <v>37</v>
      </c>
      <c r="B56" s="154"/>
      <c r="C56" s="154"/>
      <c r="D56" s="154"/>
      <c r="E56" s="154"/>
    </row>
    <row r="57" spans="1:5" ht="15" customHeight="1">
      <c r="A57" s="154" t="s">
        <v>33</v>
      </c>
      <c r="B57" s="154"/>
      <c r="C57" s="154"/>
      <c r="D57" s="154"/>
      <c r="E57" s="154"/>
    </row>
    <row r="58" spans="1:14" ht="15" customHeight="1">
      <c r="A58" s="154" t="s">
        <v>65</v>
      </c>
      <c r="B58" s="154"/>
      <c r="C58" s="154"/>
      <c r="D58" s="154"/>
      <c r="E58" s="154"/>
      <c r="F58" s="146"/>
      <c r="G58" s="146"/>
      <c r="H58" s="146"/>
      <c r="I58" s="146"/>
      <c r="J58" s="146"/>
      <c r="K58" s="146"/>
      <c r="L58" s="146"/>
      <c r="M58" s="146"/>
      <c r="N58" s="146"/>
    </row>
    <row r="59" ht="15" customHeight="1">
      <c r="A59" s="123"/>
    </row>
    <row r="60" spans="1:5" ht="15" customHeight="1" thickBot="1">
      <c r="A60" s="124" t="s">
        <v>38</v>
      </c>
      <c r="B60" s="112" t="s">
        <v>20</v>
      </c>
      <c r="C60" s="112" t="s">
        <v>21</v>
      </c>
      <c r="D60" s="112" t="s">
        <v>22</v>
      </c>
      <c r="E60" s="112" t="s">
        <v>48</v>
      </c>
    </row>
    <row r="61" ht="15" customHeight="1"/>
    <row r="62" spans="1:5" ht="15" customHeight="1">
      <c r="A62" s="143" t="s">
        <v>34</v>
      </c>
      <c r="B62" s="107">
        <f>SUM(B63:B66)</f>
        <v>211683890</v>
      </c>
      <c r="C62" s="107">
        <f>SUM(C63:C66)</f>
        <v>75607927</v>
      </c>
      <c r="D62" s="107">
        <f>+SUM(D63:D66)</f>
        <v>31427129</v>
      </c>
      <c r="E62" s="107">
        <f>SUM(B62:D62)</f>
        <v>318718946</v>
      </c>
    </row>
    <row r="63" spans="1:5" ht="15" customHeight="1">
      <c r="A63" s="114" t="s">
        <v>39</v>
      </c>
      <c r="B63" s="136">
        <v>0</v>
      </c>
      <c r="C63" s="136">
        <f>+C42</f>
        <v>5825000</v>
      </c>
      <c r="D63" s="136">
        <f>+D42</f>
        <v>22438428</v>
      </c>
      <c r="E63" s="136">
        <f>SUM(B63:D63)</f>
        <v>28263428</v>
      </c>
    </row>
    <row r="64" spans="1:5" ht="15" customHeight="1">
      <c r="A64" s="114" t="s">
        <v>61</v>
      </c>
      <c r="B64" s="136">
        <f>+B41</f>
        <v>207902000</v>
      </c>
      <c r="C64" s="136">
        <f>+C41</f>
        <v>68340000</v>
      </c>
      <c r="D64" s="136">
        <f>+D41</f>
        <v>8000000</v>
      </c>
      <c r="E64" s="136">
        <f>SUM(B64:D64)</f>
        <v>284242000</v>
      </c>
    </row>
    <row r="65" spans="1:5" ht="15" customHeight="1">
      <c r="A65" s="114" t="s">
        <v>30</v>
      </c>
      <c r="B65" s="136">
        <f>+B43</f>
        <v>3781890</v>
      </c>
      <c r="C65" s="136">
        <f>+C43</f>
        <v>1442927</v>
      </c>
      <c r="D65" s="136">
        <f>+D43</f>
        <v>988701</v>
      </c>
      <c r="E65" s="136">
        <f>SUM(B65:D65)</f>
        <v>6213518</v>
      </c>
    </row>
    <row r="66" spans="1:5" ht="15" customHeight="1">
      <c r="A66" s="143" t="s">
        <v>35</v>
      </c>
      <c r="B66" s="136">
        <f>+B44</f>
        <v>0</v>
      </c>
      <c r="C66" s="136"/>
      <c r="D66" s="136"/>
      <c r="E66" s="136">
        <f>SUM(B66:D66)</f>
        <v>0</v>
      </c>
    </row>
    <row r="67" spans="1:5" ht="15" customHeight="1">
      <c r="A67" s="143" t="s">
        <v>43</v>
      </c>
      <c r="B67" s="136"/>
      <c r="C67" s="136"/>
      <c r="D67" s="136"/>
      <c r="E67" s="136"/>
    </row>
    <row r="68" spans="2:5" ht="15" customHeight="1">
      <c r="B68" s="136"/>
      <c r="C68" s="136"/>
      <c r="D68" s="136"/>
      <c r="E68" s="136"/>
    </row>
    <row r="69" spans="1:5" ht="15" customHeight="1">
      <c r="A69" s="143" t="s">
        <v>36</v>
      </c>
      <c r="B69" s="107">
        <f>+SUM(B70:B72)</f>
        <v>0</v>
      </c>
      <c r="C69" s="107">
        <f>+SUM(C70:C72)</f>
        <v>47200000</v>
      </c>
      <c r="D69" s="107">
        <f>+SUM(D70:D73)</f>
        <v>318939078</v>
      </c>
      <c r="E69" s="107">
        <f>SUM(B69:D69)</f>
        <v>366139078</v>
      </c>
    </row>
    <row r="70" spans="1:5" ht="15" customHeight="1">
      <c r="A70" s="114" t="s">
        <v>44</v>
      </c>
      <c r="B70" s="136">
        <f>+B47</f>
        <v>0</v>
      </c>
      <c r="C70" s="136">
        <f>+C47</f>
        <v>47200000</v>
      </c>
      <c r="D70" s="136">
        <f>+D47</f>
        <v>318939078</v>
      </c>
      <c r="E70" s="136">
        <f>SUM(B70:D70)</f>
        <v>366139078</v>
      </c>
    </row>
    <row r="71" spans="1:5" ht="15" customHeight="1">
      <c r="A71" s="114" t="s">
        <v>28</v>
      </c>
      <c r="B71" s="136"/>
      <c r="C71" s="136"/>
      <c r="D71" s="136">
        <f>+D48</f>
        <v>0</v>
      </c>
      <c r="E71" s="136"/>
    </row>
    <row r="72" spans="1:5" ht="15" customHeight="1">
      <c r="A72" s="143" t="s">
        <v>41</v>
      </c>
      <c r="B72" s="136"/>
      <c r="C72" s="136"/>
      <c r="D72" s="136"/>
      <c r="E72" s="136"/>
    </row>
    <row r="73" spans="1:5" ht="15" customHeight="1">
      <c r="A73" s="114" t="s">
        <v>35</v>
      </c>
      <c r="B73" s="136"/>
      <c r="C73" s="136"/>
      <c r="D73" s="136">
        <f>+D50</f>
        <v>0</v>
      </c>
      <c r="E73" s="136"/>
    </row>
    <row r="74" spans="1:5" ht="15" customHeight="1">
      <c r="A74" s="143" t="s">
        <v>43</v>
      </c>
      <c r="B74" s="136"/>
      <c r="C74" s="136"/>
      <c r="D74" s="136"/>
      <c r="E74" s="136"/>
    </row>
    <row r="75" spans="1:5" ht="15" customHeight="1" thickBot="1">
      <c r="A75" s="119" t="s">
        <v>31</v>
      </c>
      <c r="B75" s="132">
        <f>B62+B69</f>
        <v>211683890</v>
      </c>
      <c r="C75" s="132">
        <f>C62+C69</f>
        <v>122807927</v>
      </c>
      <c r="D75" s="132">
        <f>D62+D69</f>
        <v>350366207</v>
      </c>
      <c r="E75" s="132">
        <f>E62+E69</f>
        <v>684858024</v>
      </c>
    </row>
    <row r="76" ht="15" customHeight="1" thickTop="1">
      <c r="A76" s="143" t="s">
        <v>95</v>
      </c>
    </row>
    <row r="77" ht="15" customHeight="1"/>
    <row r="78" ht="15" customHeight="1"/>
    <row r="79" spans="1:5" ht="15" customHeight="1">
      <c r="A79" s="154" t="s">
        <v>52</v>
      </c>
      <c r="B79" s="154"/>
      <c r="C79" s="154"/>
      <c r="D79" s="154"/>
      <c r="E79" s="154"/>
    </row>
    <row r="80" spans="1:5" ht="15" customHeight="1">
      <c r="A80" s="154" t="s">
        <v>53</v>
      </c>
      <c r="B80" s="154"/>
      <c r="C80" s="154"/>
      <c r="D80" s="154"/>
      <c r="E80" s="154"/>
    </row>
    <row r="81" spans="1:5" ht="15" customHeight="1">
      <c r="A81" s="154" t="s">
        <v>65</v>
      </c>
      <c r="B81" s="154"/>
      <c r="C81" s="154"/>
      <c r="D81" s="154"/>
      <c r="E81" s="154"/>
    </row>
    <row r="82" ht="15" customHeight="1">
      <c r="A82" s="128"/>
    </row>
    <row r="83" spans="1:5" ht="15" customHeight="1" thickBot="1">
      <c r="A83" s="125" t="s">
        <v>38</v>
      </c>
      <c r="B83" s="112" t="s">
        <v>20</v>
      </c>
      <c r="C83" s="112" t="s">
        <v>21</v>
      </c>
      <c r="D83" s="112" t="s">
        <v>22</v>
      </c>
      <c r="E83" s="112" t="s">
        <v>48</v>
      </c>
    </row>
    <row r="84" ht="15" customHeight="1">
      <c r="A84" s="128"/>
    </row>
    <row r="85" spans="1:5" ht="15" customHeight="1">
      <c r="A85" s="128" t="s">
        <v>89</v>
      </c>
      <c r="B85" s="143">
        <f>'III Trimestre'!E97</f>
        <v>3099222214.26</v>
      </c>
      <c r="C85" s="143">
        <f aca="true" t="shared" si="0" ref="C85:D87">B99</f>
        <v>3208738324.26</v>
      </c>
      <c r="D85" s="143">
        <f t="shared" si="0"/>
        <v>3276230397.26</v>
      </c>
      <c r="E85" s="143">
        <f>B85</f>
        <v>3099222214.26</v>
      </c>
    </row>
    <row r="86" spans="1:6" ht="15" customHeight="1">
      <c r="A86" s="149" t="s">
        <v>62</v>
      </c>
      <c r="B86" s="126">
        <f>+'III Trimestre'!E98</f>
        <v>438189782.3299999</v>
      </c>
      <c r="C86" s="126">
        <f t="shared" si="0"/>
        <v>376505892.3299999</v>
      </c>
      <c r="D86" s="126">
        <f t="shared" si="0"/>
        <v>300897965.3299999</v>
      </c>
      <c r="E86" s="143">
        <f>B86</f>
        <v>438189782.3299999</v>
      </c>
      <c r="F86" s="117"/>
    </row>
    <row r="87" spans="1:5" ht="15" customHeight="1">
      <c r="A87" s="149" t="s">
        <v>63</v>
      </c>
      <c r="B87" s="126">
        <f>+'III Trimestre'!E99</f>
        <v>3109822737.6800003</v>
      </c>
      <c r="C87" s="126">
        <f t="shared" si="0"/>
        <v>3281022737.6800003</v>
      </c>
      <c r="D87" s="126">
        <f t="shared" si="0"/>
        <v>3424122737.6800003</v>
      </c>
      <c r="E87" s="143">
        <f>B87</f>
        <v>3109822737.6800003</v>
      </c>
    </row>
    <row r="88" spans="1:5" ht="15" customHeight="1">
      <c r="A88" s="128" t="s">
        <v>56</v>
      </c>
      <c r="B88" s="143">
        <f>SUM(B89:B90)</f>
        <v>321200000</v>
      </c>
      <c r="C88" s="143">
        <f>SUM(C89:C90)</f>
        <v>190300000</v>
      </c>
      <c r="D88" s="143">
        <f>SUM(D89:D90)</f>
        <v>84460000</v>
      </c>
      <c r="E88" s="143">
        <f>SUM(E89:E90)</f>
        <v>595960000</v>
      </c>
    </row>
    <row r="89" spans="1:5" ht="15" customHeight="1">
      <c r="A89" s="149" t="s">
        <v>62</v>
      </c>
      <c r="B89" s="143">
        <v>150000000</v>
      </c>
      <c r="C89" s="143">
        <v>0</v>
      </c>
      <c r="D89" s="143">
        <v>0</v>
      </c>
      <c r="E89" s="143">
        <f>SUM(B89:D89)</f>
        <v>150000000</v>
      </c>
    </row>
    <row r="90" spans="1:5" ht="15" customHeight="1">
      <c r="A90" s="149" t="s">
        <v>63</v>
      </c>
      <c r="B90" s="143">
        <f>64800000+31100000+28870000+46430000</f>
        <v>171200000</v>
      </c>
      <c r="C90" s="143">
        <f>72480000+65820000+52000000</f>
        <v>190300000</v>
      </c>
      <c r="D90" s="143">
        <v>84460000</v>
      </c>
      <c r="E90" s="143">
        <f>SUM(B90:D90)</f>
        <v>445960000</v>
      </c>
    </row>
    <row r="91" spans="1:5" ht="15" customHeight="1">
      <c r="A91" s="128" t="s">
        <v>57</v>
      </c>
      <c r="B91" s="143">
        <f aca="true" t="shared" si="1" ref="B91:E93">B85+B88</f>
        <v>3420422214.26</v>
      </c>
      <c r="C91" s="143">
        <f t="shared" si="1"/>
        <v>3399038324.26</v>
      </c>
      <c r="D91" s="143">
        <f t="shared" si="1"/>
        <v>3360690397.26</v>
      </c>
      <c r="E91" s="143">
        <f t="shared" si="1"/>
        <v>3695182214.26</v>
      </c>
    </row>
    <row r="92" spans="1:6" ht="15" customHeight="1">
      <c r="A92" s="149" t="s">
        <v>62</v>
      </c>
      <c r="B92" s="126">
        <f aca="true" t="shared" si="2" ref="B92:D93">B86+B89</f>
        <v>588189782.3299999</v>
      </c>
      <c r="C92" s="126">
        <f t="shared" si="2"/>
        <v>376505892.3299999</v>
      </c>
      <c r="D92" s="126">
        <f t="shared" si="2"/>
        <v>300897965.3299999</v>
      </c>
      <c r="E92" s="143">
        <f t="shared" si="1"/>
        <v>588189782.3299999</v>
      </c>
      <c r="F92" s="117"/>
    </row>
    <row r="93" spans="1:5" ht="15" customHeight="1">
      <c r="A93" s="149" t="s">
        <v>63</v>
      </c>
      <c r="B93" s="126">
        <f t="shared" si="2"/>
        <v>3281022737.6800003</v>
      </c>
      <c r="C93" s="126">
        <f t="shared" si="2"/>
        <v>3471322737.6800003</v>
      </c>
      <c r="D93" s="126">
        <f t="shared" si="2"/>
        <v>3508582737.6800003</v>
      </c>
      <c r="E93" s="143">
        <f t="shared" si="1"/>
        <v>3555782737.6800003</v>
      </c>
    </row>
    <row r="94" spans="1:5" ht="15" customHeight="1">
      <c r="A94" s="128" t="s">
        <v>58</v>
      </c>
      <c r="B94" s="143">
        <f>B95+B98</f>
        <v>211683890</v>
      </c>
      <c r="C94" s="143">
        <f>C95+C98</f>
        <v>122807927</v>
      </c>
      <c r="D94" s="143">
        <f>D95+D98</f>
        <v>350366207</v>
      </c>
      <c r="E94" s="143">
        <f>E95+E98</f>
        <v>684858024</v>
      </c>
    </row>
    <row r="95" spans="1:5" ht="15" customHeight="1">
      <c r="A95" s="149" t="s">
        <v>62</v>
      </c>
      <c r="B95" s="143">
        <f>B62</f>
        <v>211683890</v>
      </c>
      <c r="C95" s="143">
        <f>C62</f>
        <v>75607927</v>
      </c>
      <c r="D95" s="143">
        <f>D62</f>
        <v>31427129</v>
      </c>
      <c r="E95" s="143">
        <f>SUM(B95:D95)</f>
        <v>318718946</v>
      </c>
    </row>
    <row r="96" ht="15" customHeight="1">
      <c r="A96" s="54" t="s">
        <v>69</v>
      </c>
    </row>
    <row r="97" ht="15" customHeight="1">
      <c r="A97" s="54" t="s">
        <v>70</v>
      </c>
    </row>
    <row r="98" spans="1:6" ht="15" customHeight="1">
      <c r="A98" s="149" t="s">
        <v>63</v>
      </c>
      <c r="B98" s="126">
        <f>B69</f>
        <v>0</v>
      </c>
      <c r="C98" s="126">
        <f>C69</f>
        <v>47200000</v>
      </c>
      <c r="D98" s="126">
        <f>D69</f>
        <v>318939078</v>
      </c>
      <c r="E98" s="143">
        <f>SUM(B98:D98)</f>
        <v>366139078</v>
      </c>
      <c r="F98" s="117"/>
    </row>
    <row r="99" spans="1:5" ht="15" customHeight="1">
      <c r="A99" s="128" t="s">
        <v>59</v>
      </c>
      <c r="B99" s="143">
        <f aca="true" t="shared" si="3" ref="B99:E100">B91-B94</f>
        <v>3208738324.26</v>
      </c>
      <c r="C99" s="143">
        <f t="shared" si="3"/>
        <v>3276230397.26</v>
      </c>
      <c r="D99" s="143">
        <f t="shared" si="3"/>
        <v>3010324190.26</v>
      </c>
      <c r="E99" s="143">
        <f t="shared" si="3"/>
        <v>3010324190.26</v>
      </c>
    </row>
    <row r="100" spans="1:6" ht="15" customHeight="1">
      <c r="A100" s="149" t="s">
        <v>62</v>
      </c>
      <c r="B100" s="126">
        <f>B92-B95</f>
        <v>376505892.3299999</v>
      </c>
      <c r="C100" s="126">
        <f>C92-C95</f>
        <v>300897965.3299999</v>
      </c>
      <c r="D100" s="126">
        <f>D92-D95</f>
        <v>269470836.3299999</v>
      </c>
      <c r="E100" s="143">
        <f t="shared" si="3"/>
        <v>269470836.3299999</v>
      </c>
      <c r="F100" s="117"/>
    </row>
    <row r="101" spans="1:5" ht="15" customHeight="1">
      <c r="A101" s="149" t="s">
        <v>63</v>
      </c>
      <c r="B101" s="126">
        <f>B93-B98</f>
        <v>3281022737.6800003</v>
      </c>
      <c r="C101" s="126">
        <f>C93-C98</f>
        <v>3424122737.6800003</v>
      </c>
      <c r="D101" s="126">
        <f>D93-D98</f>
        <v>3189643659.6800003</v>
      </c>
      <c r="E101" s="143">
        <f>E93-E98</f>
        <v>3189643659.6800003</v>
      </c>
    </row>
    <row r="102" spans="1:5" ht="15" customHeight="1" thickBot="1">
      <c r="A102" s="150"/>
      <c r="B102" s="119"/>
      <c r="C102" s="119"/>
      <c r="D102" s="119"/>
      <c r="E102" s="119"/>
    </row>
    <row r="103" ht="15" customHeight="1" thickTop="1">
      <c r="A103" s="143" t="s">
        <v>95</v>
      </c>
    </row>
    <row r="104" spans="1:6" ht="15" customHeight="1">
      <c r="A104" s="117"/>
      <c r="B104" s="117"/>
      <c r="C104" s="117"/>
      <c r="D104" s="117"/>
      <c r="F104" s="117"/>
    </row>
    <row r="105" ht="15" customHeight="1">
      <c r="F105" s="128"/>
    </row>
    <row r="106" spans="1:6" ht="15">
      <c r="A106" s="143" t="s">
        <v>97</v>
      </c>
      <c r="F106" s="149"/>
    </row>
    <row r="107" spans="1:6" ht="30.75" customHeight="1">
      <c r="A107" s="159" t="s">
        <v>131</v>
      </c>
      <c r="B107" s="159"/>
      <c r="C107" s="159"/>
      <c r="D107" s="159"/>
      <c r="E107" s="159"/>
      <c r="F107" s="149"/>
    </row>
  </sheetData>
  <sheetProtection/>
  <mergeCells count="13">
    <mergeCell ref="A58:E58"/>
    <mergeCell ref="A81:E81"/>
    <mergeCell ref="A107:E107"/>
    <mergeCell ref="A1:F1"/>
    <mergeCell ref="A79:E79"/>
    <mergeCell ref="A80:E80"/>
    <mergeCell ref="A56:E56"/>
    <mergeCell ref="A57:E57"/>
    <mergeCell ref="A35:E35"/>
    <mergeCell ref="A8:F8"/>
    <mergeCell ref="A9:F9"/>
    <mergeCell ref="A34:E34"/>
    <mergeCell ref="A36:E36"/>
  </mergeCells>
  <printOptions/>
  <pageMargins left="0.42" right="0.15748031496062992" top="0.7874015748031497" bottom="0.31496062992125984" header="0.31496062992125984" footer="0.1968503937007874"/>
  <pageSetup horizontalDpi="600" verticalDpi="600" orientation="portrait" scale="65" r:id="rId1"/>
  <rowBreaks count="1" manualBreakCount="1">
    <brk id="5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06"/>
  <sheetViews>
    <sheetView zoomScale="80" zoomScaleNormal="80" zoomScalePageLayoutView="0" workbookViewId="0" topLeftCell="A86">
      <selection activeCell="A106" sqref="A106"/>
    </sheetView>
  </sheetViews>
  <sheetFormatPr defaultColWidth="11.57421875" defaultRowHeight="15"/>
  <cols>
    <col min="1" max="1" width="54.28125" style="2" customWidth="1"/>
    <col min="2" max="2" width="16.7109375" style="2" customWidth="1"/>
    <col min="3" max="3" width="20.57421875" style="2" customWidth="1"/>
    <col min="4" max="4" width="28.421875" style="2" customWidth="1"/>
    <col min="5" max="5" width="15.57421875" style="2" bestFit="1" customWidth="1"/>
    <col min="6" max="6" width="16.421875" style="2" customWidth="1"/>
    <col min="7" max="15" width="15.57421875" style="2" customWidth="1"/>
    <col min="16" max="16384" width="11.57421875" style="2" customWidth="1"/>
  </cols>
  <sheetData>
    <row r="1" spans="1:6" ht="15" customHeight="1">
      <c r="A1" s="154" t="s">
        <v>0</v>
      </c>
      <c r="B1" s="154"/>
      <c r="C1" s="154"/>
      <c r="D1" s="154"/>
      <c r="E1" s="154"/>
      <c r="F1" s="154"/>
    </row>
    <row r="2" spans="1:6" ht="15" customHeight="1">
      <c r="A2" s="3" t="s">
        <v>3</v>
      </c>
      <c r="B2" s="4" t="s">
        <v>4</v>
      </c>
      <c r="C2" s="5"/>
      <c r="D2" s="5"/>
      <c r="E2" s="5"/>
      <c r="F2" s="5"/>
    </row>
    <row r="3" spans="1:6" ht="15" customHeight="1">
      <c r="A3" s="3" t="s">
        <v>5</v>
      </c>
      <c r="B3" s="4" t="s">
        <v>6</v>
      </c>
      <c r="C3" s="6"/>
      <c r="D3" s="5"/>
      <c r="E3" s="5"/>
      <c r="F3" s="5"/>
    </row>
    <row r="4" spans="1:6" ht="15" customHeight="1">
      <c r="A4" s="3" t="s">
        <v>7</v>
      </c>
      <c r="B4" s="5" t="s">
        <v>8</v>
      </c>
      <c r="C4" s="6"/>
      <c r="D4" s="5"/>
      <c r="E4" s="5"/>
      <c r="F4" s="5"/>
    </row>
    <row r="5" spans="1:6" ht="15" customHeight="1">
      <c r="A5" s="3" t="s">
        <v>66</v>
      </c>
      <c r="B5" s="7" t="s">
        <v>75</v>
      </c>
      <c r="C5" s="5"/>
      <c r="D5" s="5"/>
      <c r="E5" s="5"/>
      <c r="F5" s="5"/>
    </row>
    <row r="6" spans="1:6" ht="15" customHeight="1">
      <c r="A6" s="3"/>
      <c r="B6" s="7"/>
      <c r="C6" s="5"/>
      <c r="D6" s="5"/>
      <c r="E6" s="5"/>
      <c r="F6" s="5"/>
    </row>
    <row r="7" spans="1:2" ht="15" customHeight="1">
      <c r="A7" s="8"/>
      <c r="B7" s="8"/>
    </row>
    <row r="8" spans="1:6" ht="15" customHeight="1">
      <c r="A8" s="154" t="s">
        <v>1</v>
      </c>
      <c r="B8" s="154"/>
      <c r="C8" s="154"/>
      <c r="D8" s="154"/>
      <c r="E8" s="154"/>
      <c r="F8" s="154"/>
    </row>
    <row r="9" spans="1:6" ht="15" customHeight="1">
      <c r="A9" s="154" t="s">
        <v>2</v>
      </c>
      <c r="B9" s="154"/>
      <c r="C9" s="154"/>
      <c r="D9" s="154"/>
      <c r="E9" s="154"/>
      <c r="F9" s="154"/>
    </row>
    <row r="10" ht="15" customHeight="1"/>
    <row r="11" spans="1:5" ht="15" customHeight="1" thickBot="1">
      <c r="A11" s="9" t="s">
        <v>9</v>
      </c>
      <c r="B11" s="9" t="s">
        <v>10</v>
      </c>
      <c r="C11" s="9" t="s">
        <v>45</v>
      </c>
      <c r="D11" s="9" t="s">
        <v>46</v>
      </c>
      <c r="E11" s="9" t="s">
        <v>51</v>
      </c>
    </row>
    <row r="12" spans="1:5" ht="15" customHeight="1">
      <c r="A12" s="10"/>
      <c r="B12" s="10"/>
      <c r="C12" s="10"/>
      <c r="D12" s="10"/>
      <c r="E12" s="10"/>
    </row>
    <row r="13" ht="15" customHeight="1">
      <c r="A13" s="11" t="s">
        <v>24</v>
      </c>
    </row>
    <row r="14" spans="1:5" ht="15" customHeight="1">
      <c r="A14" s="12" t="s">
        <v>25</v>
      </c>
      <c r="B14" s="2" t="s">
        <v>26</v>
      </c>
      <c r="C14" s="13">
        <f>'I Trimestre'!F14</f>
        <v>59</v>
      </c>
      <c r="D14" s="13">
        <f>'II Trimestre-comentarios'!F14</f>
        <v>79</v>
      </c>
      <c r="E14" s="14">
        <f>SUM(C14:D14)</f>
        <v>138</v>
      </c>
    </row>
    <row r="15" spans="1:5" ht="15" customHeight="1">
      <c r="A15" s="12" t="s">
        <v>27</v>
      </c>
      <c r="B15" s="2" t="s">
        <v>26</v>
      </c>
      <c r="C15" s="13">
        <f>'I Trimestre'!F15</f>
        <v>102</v>
      </c>
      <c r="D15" s="13">
        <f>'II Trimestre-comentarios'!F15</f>
        <v>176</v>
      </c>
      <c r="E15" s="14">
        <f>SUM(C15:D15)</f>
        <v>278</v>
      </c>
    </row>
    <row r="16" spans="1:5" ht="15" customHeight="1">
      <c r="A16" s="11" t="s">
        <v>28</v>
      </c>
      <c r="C16" s="13"/>
      <c r="D16" s="13"/>
      <c r="E16" s="14"/>
    </row>
    <row r="17" spans="1:5" ht="15" customHeight="1">
      <c r="A17" s="12" t="s">
        <v>25</v>
      </c>
      <c r="C17" s="13"/>
      <c r="D17" s="13"/>
      <c r="E17" s="14"/>
    </row>
    <row r="18" spans="1:5" s="33" customFormat="1" ht="15" customHeight="1">
      <c r="A18" s="12"/>
      <c r="B18" s="37" t="s">
        <v>29</v>
      </c>
      <c r="C18" s="13">
        <f>'I Trimestre'!F18</f>
        <v>317</v>
      </c>
      <c r="D18" s="13">
        <f>'II Trimestre-comentarios'!F18</f>
        <v>0</v>
      </c>
      <c r="E18" s="45">
        <f>SUM(C18:D18)</f>
        <v>317</v>
      </c>
    </row>
    <row r="19" spans="1:5" s="33" customFormat="1" ht="15" customHeight="1">
      <c r="A19" s="38" t="s">
        <v>67</v>
      </c>
      <c r="B19" s="33" t="s">
        <v>26</v>
      </c>
      <c r="C19" s="13">
        <f>'I Trimestre'!F19</f>
        <v>200</v>
      </c>
      <c r="D19" s="13">
        <f>'II Trimestre-comentarios'!F19</f>
        <v>0</v>
      </c>
      <c r="E19" s="45">
        <f>SUM(C19:D19)</f>
        <v>200</v>
      </c>
    </row>
    <row r="20" spans="1:5" ht="15" customHeight="1">
      <c r="A20" s="38" t="s">
        <v>68</v>
      </c>
      <c r="B20" s="37" t="s">
        <v>26</v>
      </c>
      <c r="C20" s="13">
        <f>'I Trimestre'!F20</f>
        <v>117</v>
      </c>
      <c r="D20" s="13">
        <f>'II Trimestre-comentarios'!F20</f>
        <v>326</v>
      </c>
      <c r="E20" s="14">
        <f>SUM(C20:D20)</f>
        <v>443</v>
      </c>
    </row>
    <row r="21" spans="1:5" ht="15" customHeight="1">
      <c r="A21" s="12"/>
      <c r="B21" s="33"/>
      <c r="C21" s="13"/>
      <c r="D21" s="13"/>
      <c r="E21" s="14"/>
    </row>
    <row r="22" spans="1:5" ht="15" customHeight="1">
      <c r="A22" s="12" t="s">
        <v>27</v>
      </c>
      <c r="C22" s="13"/>
      <c r="D22" s="13"/>
      <c r="E22" s="14"/>
    </row>
    <row r="23" spans="1:5" ht="15" customHeight="1">
      <c r="A23" s="12"/>
      <c r="B23" s="2" t="s">
        <v>26</v>
      </c>
      <c r="C23" s="13">
        <f>'I Trimestre'!F23</f>
        <v>0</v>
      </c>
      <c r="D23" s="13">
        <f>'II Trimestre-comentarios'!F23</f>
        <v>0</v>
      </c>
      <c r="E23" s="14">
        <f>SUM(C23:D23)</f>
        <v>0</v>
      </c>
    </row>
    <row r="24" spans="1:5" ht="15" customHeight="1">
      <c r="A24" s="12"/>
      <c r="B24" s="2" t="s">
        <v>29</v>
      </c>
      <c r="C24" s="13">
        <f>'I Trimestre'!F24</f>
        <v>0</v>
      </c>
      <c r="D24" s="13">
        <f>'II Trimestre-comentarios'!F24</f>
        <v>0</v>
      </c>
      <c r="E24" s="14">
        <f>SUM(C24:D24)</f>
        <v>0</v>
      </c>
    </row>
    <row r="25" spans="1:5" ht="15" customHeight="1">
      <c r="A25" s="58" t="s">
        <v>30</v>
      </c>
      <c r="C25" s="60">
        <f>SUM(C26:C27)</f>
        <v>0</v>
      </c>
      <c r="D25" s="60">
        <f>SUM(D26:D27)</f>
        <v>0</v>
      </c>
      <c r="E25" s="60">
        <f>SUM(E26:E27)</f>
        <v>0</v>
      </c>
    </row>
    <row r="26" spans="1:5" ht="15" customHeight="1">
      <c r="A26" s="12" t="s">
        <v>25</v>
      </c>
      <c r="B26" s="2" t="s">
        <v>26</v>
      </c>
      <c r="C26" s="13">
        <f>'I Trimestre'!F26</f>
        <v>0</v>
      </c>
      <c r="D26" s="13">
        <f>'II Trimestre-comentarios'!F26</f>
        <v>0</v>
      </c>
      <c r="E26" s="14">
        <f>SUM(C26:D26)</f>
        <v>0</v>
      </c>
    </row>
    <row r="27" spans="1:5" ht="15" customHeight="1">
      <c r="A27" s="12" t="s">
        <v>27</v>
      </c>
      <c r="B27" s="2" t="s">
        <v>26</v>
      </c>
      <c r="C27" s="13">
        <f>'I Trimestre'!F27</f>
        <v>0</v>
      </c>
      <c r="D27" s="13">
        <f>'II Trimestre-comentarios'!F27</f>
        <v>0</v>
      </c>
      <c r="E27" s="14">
        <f>SUM(C27:D27)</f>
        <v>0</v>
      </c>
    </row>
    <row r="28" ht="15" customHeight="1"/>
    <row r="29" spans="1:6" ht="15" customHeight="1" thickBot="1">
      <c r="A29" s="15" t="s">
        <v>31</v>
      </c>
      <c r="B29" s="15"/>
      <c r="C29" s="57">
        <f>C14+C15+C19+C23+C26+C27</f>
        <v>361</v>
      </c>
      <c r="D29" s="57">
        <f>D14+D15+D19+D23+D26+D27</f>
        <v>255</v>
      </c>
      <c r="E29" s="57">
        <f>E14+E15+E19+E23+E26+E27</f>
        <v>616</v>
      </c>
      <c r="F29" s="57"/>
    </row>
    <row r="30" spans="1:15" ht="15" customHeight="1" thickTop="1">
      <c r="A30" s="16" t="s">
        <v>64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ht="15" customHeight="1">
      <c r="A31" s="62" t="s">
        <v>74</v>
      </c>
    </row>
    <row r="32" ht="15" customHeight="1"/>
    <row r="33" ht="15" customHeight="1"/>
    <row r="34" spans="1:5" ht="15" customHeight="1">
      <c r="A34" s="155" t="s">
        <v>32</v>
      </c>
      <c r="B34" s="155"/>
      <c r="C34" s="155"/>
      <c r="D34" s="155"/>
      <c r="E34" s="155"/>
    </row>
    <row r="35" spans="1:5" ht="15" customHeight="1">
      <c r="A35" s="154" t="s">
        <v>33</v>
      </c>
      <c r="B35" s="154"/>
      <c r="C35" s="154"/>
      <c r="D35" s="154"/>
      <c r="E35" s="154"/>
    </row>
    <row r="36" spans="1:14" ht="15" customHeight="1">
      <c r="A36" s="154" t="s">
        <v>65</v>
      </c>
      <c r="B36" s="154"/>
      <c r="C36" s="154"/>
      <c r="D36" s="154"/>
      <c r="E36" s="154"/>
      <c r="F36" s="13"/>
      <c r="G36" s="13"/>
      <c r="H36" s="13"/>
      <c r="I36" s="13"/>
      <c r="J36" s="13"/>
      <c r="K36" s="13"/>
      <c r="L36" s="13"/>
      <c r="M36" s="13"/>
      <c r="N36" s="13"/>
    </row>
    <row r="37" ht="15" customHeight="1"/>
    <row r="38" spans="1:4" ht="15" customHeight="1" thickBot="1">
      <c r="A38" s="9" t="s">
        <v>9</v>
      </c>
      <c r="B38" s="9" t="s">
        <v>45</v>
      </c>
      <c r="C38" s="9" t="s">
        <v>46</v>
      </c>
      <c r="D38" s="9" t="s">
        <v>51</v>
      </c>
    </row>
    <row r="39" ht="15" customHeight="1"/>
    <row r="40" spans="1:5" ht="15" customHeight="1">
      <c r="A40" s="2" t="s">
        <v>34</v>
      </c>
      <c r="B40" s="8">
        <f>'I Trimestre'!E40</f>
        <v>265573633</v>
      </c>
      <c r="C40" s="8">
        <f>'II Trimestre-comentarios'!E40</f>
        <v>241819290</v>
      </c>
      <c r="D40" s="51">
        <f>SUM(D41:D44)</f>
        <v>507392923</v>
      </c>
      <c r="E40" s="49"/>
    </row>
    <row r="41" spans="1:5" ht="15" customHeight="1">
      <c r="A41" s="11" t="s">
        <v>24</v>
      </c>
      <c r="B41" s="8">
        <f>'I Trimestre'!E41</f>
        <v>238498615</v>
      </c>
      <c r="C41" s="8">
        <f>'II Trimestre-comentarios'!E41</f>
        <v>240467000</v>
      </c>
      <c r="D41" s="3">
        <f>SUM(B41:C41)</f>
        <v>478965615</v>
      </c>
      <c r="E41" s="8"/>
    </row>
    <row r="42" spans="1:5" ht="15" customHeight="1">
      <c r="A42" s="11" t="s">
        <v>28</v>
      </c>
      <c r="B42" s="8">
        <f>'I Trimestre'!E42</f>
        <v>25077171</v>
      </c>
      <c r="C42" s="8">
        <f>'II Trimestre-comentarios'!E42</f>
        <v>1352290</v>
      </c>
      <c r="D42" s="3">
        <f>SUM(B42:C42)</f>
        <v>26429461</v>
      </c>
      <c r="E42" s="8"/>
    </row>
    <row r="43" spans="1:5" ht="15" customHeight="1">
      <c r="A43" s="11" t="s">
        <v>30</v>
      </c>
      <c r="B43" s="8">
        <f>'I Trimestre'!E43</f>
        <v>1997847</v>
      </c>
      <c r="C43" s="8">
        <f>'II Trimestre-comentarios'!E43</f>
        <v>0</v>
      </c>
      <c r="D43" s="3">
        <f>SUM(B43:C43)</f>
        <v>1997847</v>
      </c>
      <c r="E43" s="8"/>
    </row>
    <row r="44" spans="1:5" ht="15" customHeight="1">
      <c r="A44" s="11" t="s">
        <v>35</v>
      </c>
      <c r="B44" s="8">
        <f>'I Trimestre'!E44</f>
        <v>0</v>
      </c>
      <c r="C44" s="8">
        <f>'II Trimestre-comentarios'!E44</f>
        <v>0</v>
      </c>
      <c r="D44" s="3">
        <f>SUM(B44:C44)</f>
        <v>0</v>
      </c>
      <c r="E44" s="8"/>
    </row>
    <row r="45" spans="1:5" ht="15" customHeight="1">
      <c r="A45" s="11"/>
      <c r="B45" s="8"/>
      <c r="C45" s="8"/>
      <c r="D45" s="8"/>
      <c r="E45" s="8"/>
    </row>
    <row r="46" spans="1:5" ht="15" customHeight="1">
      <c r="A46" s="2" t="s">
        <v>36</v>
      </c>
      <c r="B46" s="8">
        <f>'I Trimestre'!E46</f>
        <v>371484000</v>
      </c>
      <c r="C46" s="8">
        <f>'II Trimestre-comentarios'!E46</f>
        <v>545002000</v>
      </c>
      <c r="D46" s="51">
        <f>SUM(D47:D50)</f>
        <v>916486000</v>
      </c>
      <c r="E46" s="49"/>
    </row>
    <row r="47" spans="1:5" ht="15" customHeight="1">
      <c r="A47" s="11" t="s">
        <v>24</v>
      </c>
      <c r="B47" s="8">
        <f>'I Trimestre'!E47</f>
        <v>361468000</v>
      </c>
      <c r="C47" s="8">
        <f>'II Trimestre-comentarios'!E47</f>
        <v>545002000</v>
      </c>
      <c r="D47" s="3">
        <f>SUM(B47:C47)</f>
        <v>906470000</v>
      </c>
      <c r="E47" s="8"/>
    </row>
    <row r="48" spans="1:5" ht="15" customHeight="1">
      <c r="A48" s="11" t="s">
        <v>28</v>
      </c>
      <c r="B48" s="8">
        <f>'I Trimestre'!E48</f>
        <v>10016000</v>
      </c>
      <c r="C48" s="8">
        <f>'II Trimestre-comentarios'!E48</f>
        <v>0</v>
      </c>
      <c r="D48" s="3">
        <f>SUM(B48:C48)</f>
        <v>10016000</v>
      </c>
      <c r="E48" s="8"/>
    </row>
    <row r="49" spans="1:5" ht="15" customHeight="1">
      <c r="A49" s="11" t="s">
        <v>30</v>
      </c>
      <c r="B49" s="8">
        <f>'I Trimestre'!E49</f>
        <v>0</v>
      </c>
      <c r="C49" s="8">
        <f>'II Trimestre-comentarios'!E49</f>
        <v>0</v>
      </c>
      <c r="D49" s="3">
        <f>SUM(B49:C49)</f>
        <v>0</v>
      </c>
      <c r="E49" s="8"/>
    </row>
    <row r="50" spans="1:5" ht="15" customHeight="1">
      <c r="A50" s="11" t="s">
        <v>35</v>
      </c>
      <c r="B50" s="8">
        <f>'I Trimestre'!E50</f>
        <v>0</v>
      </c>
      <c r="C50" s="8">
        <f>'II Trimestre-comentarios'!E50</f>
        <v>0</v>
      </c>
      <c r="D50" s="3">
        <f>SUM(B50:C50)</f>
        <v>0</v>
      </c>
      <c r="E50" s="8"/>
    </row>
    <row r="51" spans="2:5" ht="15" customHeight="1">
      <c r="B51" s="8"/>
      <c r="C51" s="8"/>
      <c r="D51" s="8"/>
      <c r="E51" s="49"/>
    </row>
    <row r="52" spans="1:7" ht="15" customHeight="1" thickBot="1">
      <c r="A52" s="15" t="s">
        <v>31</v>
      </c>
      <c r="B52" s="52">
        <f>B40+B46</f>
        <v>637057633</v>
      </c>
      <c r="C52" s="52">
        <f>C40+C46</f>
        <v>786821290</v>
      </c>
      <c r="D52" s="52">
        <f>D40+D46</f>
        <v>1423878923</v>
      </c>
      <c r="E52" s="49"/>
      <c r="F52" s="56"/>
      <c r="G52" s="56"/>
    </row>
    <row r="53" ht="15" customHeight="1" thickTop="1">
      <c r="A53" s="62" t="s">
        <v>74</v>
      </c>
    </row>
    <row r="54" ht="15" customHeight="1"/>
    <row r="55" ht="15" customHeight="1"/>
    <row r="56" spans="1:5" ht="15" customHeight="1">
      <c r="A56" s="154" t="s">
        <v>37</v>
      </c>
      <c r="B56" s="154"/>
      <c r="C56" s="154"/>
      <c r="D56" s="154"/>
      <c r="E56" s="32"/>
    </row>
    <row r="57" spans="1:5" ht="15" customHeight="1">
      <c r="A57" s="154" t="s">
        <v>33</v>
      </c>
      <c r="B57" s="154"/>
      <c r="C57" s="154"/>
      <c r="D57" s="154"/>
      <c r="E57" s="32"/>
    </row>
    <row r="58" spans="1:14" ht="15" customHeight="1">
      <c r="A58" s="154" t="s">
        <v>65</v>
      </c>
      <c r="B58" s="154"/>
      <c r="C58" s="154"/>
      <c r="D58" s="154"/>
      <c r="E58" s="32"/>
      <c r="F58" s="13"/>
      <c r="G58" s="13"/>
      <c r="H58" s="13"/>
      <c r="I58" s="13"/>
      <c r="J58" s="13"/>
      <c r="K58" s="13"/>
      <c r="L58" s="13"/>
      <c r="M58" s="13"/>
      <c r="N58" s="13"/>
    </row>
    <row r="59" ht="15" customHeight="1">
      <c r="A59" s="18"/>
    </row>
    <row r="60" spans="1:4" ht="15" customHeight="1" thickBot="1">
      <c r="A60" s="19" t="s">
        <v>38</v>
      </c>
      <c r="B60" s="9" t="s">
        <v>45</v>
      </c>
      <c r="C60" s="9" t="s">
        <v>46</v>
      </c>
      <c r="D60" s="9" t="s">
        <v>51</v>
      </c>
    </row>
    <row r="61" ht="15" customHeight="1"/>
    <row r="62" spans="1:5" ht="15" customHeight="1">
      <c r="A62" s="2" t="s">
        <v>34</v>
      </c>
      <c r="B62" s="8">
        <f>'I Trimestre'!E62</f>
        <v>265573633</v>
      </c>
      <c r="C62" s="8">
        <f>'II Trimestre-comentarios'!E62</f>
        <v>241819290</v>
      </c>
      <c r="D62" s="50">
        <f>SUM(D63:D64)</f>
        <v>505395076</v>
      </c>
      <c r="E62" s="49"/>
    </row>
    <row r="63" spans="1:5" ht="15" customHeight="1">
      <c r="A63" s="2" t="s">
        <v>39</v>
      </c>
      <c r="B63" s="8">
        <f>'I Trimestre'!E63</f>
        <v>25077171</v>
      </c>
      <c r="C63" s="8">
        <f>'II Trimestre-comentarios'!E63</f>
        <v>1352290</v>
      </c>
      <c r="D63" s="8">
        <f>SUM(B63:C63)</f>
        <v>26429461</v>
      </c>
      <c r="E63" s="8"/>
    </row>
    <row r="64" spans="1:5" ht="15" customHeight="1">
      <c r="A64" s="2" t="s">
        <v>61</v>
      </c>
      <c r="B64" s="8">
        <f>'I Trimestre'!E64</f>
        <v>238498615</v>
      </c>
      <c r="C64" s="8">
        <f>'II Trimestre-comentarios'!E64</f>
        <v>240467000</v>
      </c>
      <c r="D64" s="8">
        <f>SUM(B64:C64)</f>
        <v>478965615</v>
      </c>
      <c r="E64" s="8"/>
    </row>
    <row r="65" spans="1:5" ht="15" customHeight="1">
      <c r="A65" s="2" t="s">
        <v>41</v>
      </c>
      <c r="B65" s="8"/>
      <c r="C65" s="8"/>
      <c r="D65" s="8"/>
      <c r="E65" s="8"/>
    </row>
    <row r="66" spans="1:5" ht="15" customHeight="1">
      <c r="A66" s="2" t="s">
        <v>42</v>
      </c>
      <c r="B66" s="8"/>
      <c r="C66" s="8"/>
      <c r="D66" s="8"/>
      <c r="E66" s="8"/>
    </row>
    <row r="67" spans="1:5" ht="15" customHeight="1">
      <c r="A67" s="2" t="s">
        <v>43</v>
      </c>
      <c r="B67" s="8"/>
      <c r="C67" s="8"/>
      <c r="D67" s="8"/>
      <c r="E67" s="8"/>
    </row>
    <row r="68" spans="2:5" ht="15" customHeight="1">
      <c r="B68" s="8"/>
      <c r="C68" s="8"/>
      <c r="D68" s="8"/>
      <c r="E68" s="8"/>
    </row>
    <row r="69" spans="1:5" ht="15" customHeight="1">
      <c r="A69" s="2" t="s">
        <v>36</v>
      </c>
      <c r="B69" s="8">
        <f>'I Trimestre'!E69</f>
        <v>371484000</v>
      </c>
      <c r="C69" s="8">
        <f>'II Trimestre-comentarios'!E69</f>
        <v>545002000</v>
      </c>
      <c r="D69" s="8">
        <f>SUM(B69:C69)</f>
        <v>916486000</v>
      </c>
      <c r="E69" s="8"/>
    </row>
    <row r="70" spans="1:5" ht="15" customHeight="1">
      <c r="A70" s="2" t="s">
        <v>44</v>
      </c>
      <c r="B70" s="8">
        <f>'I Trimestre'!E70</f>
        <v>361468000</v>
      </c>
      <c r="C70" s="8">
        <f>'II Trimestre-comentarios'!E70</f>
        <v>545002000</v>
      </c>
      <c r="D70" s="8">
        <f>SUM(B70:C70)</f>
        <v>906470000</v>
      </c>
      <c r="E70" s="8"/>
    </row>
    <row r="71" spans="1:5" ht="15" customHeight="1">
      <c r="A71" s="2" t="s">
        <v>40</v>
      </c>
      <c r="B71" s="8"/>
      <c r="C71" s="8"/>
      <c r="D71" s="8"/>
      <c r="E71" s="8"/>
    </row>
    <row r="72" spans="1:5" ht="15" customHeight="1">
      <c r="A72" s="2" t="s">
        <v>41</v>
      </c>
      <c r="B72" s="8"/>
      <c r="C72" s="8"/>
      <c r="D72" s="8"/>
      <c r="E72" s="8"/>
    </row>
    <row r="73" spans="1:5" ht="15" customHeight="1">
      <c r="A73" s="2" t="s">
        <v>42</v>
      </c>
      <c r="B73" s="8"/>
      <c r="C73" s="8"/>
      <c r="D73" s="8"/>
      <c r="E73" s="8"/>
    </row>
    <row r="74" spans="1:5" ht="15" customHeight="1">
      <c r="A74" s="2" t="s">
        <v>43</v>
      </c>
      <c r="B74" s="8"/>
      <c r="C74" s="8"/>
      <c r="D74" s="8"/>
      <c r="E74" s="8"/>
    </row>
    <row r="75" spans="1:5" ht="15" customHeight="1" thickBot="1">
      <c r="A75" s="15" t="s">
        <v>31</v>
      </c>
      <c r="B75" s="52">
        <f>B62+B69</f>
        <v>637057633</v>
      </c>
      <c r="C75" s="52">
        <f>C62+C69</f>
        <v>786821290</v>
      </c>
      <c r="D75" s="52">
        <f>D62+D69</f>
        <v>1421881076</v>
      </c>
      <c r="E75" s="49"/>
    </row>
    <row r="76" ht="15" customHeight="1" thickTop="1">
      <c r="A76" s="62" t="s">
        <v>74</v>
      </c>
    </row>
    <row r="77" ht="15" customHeight="1"/>
    <row r="78" ht="15" customHeight="1"/>
    <row r="79" spans="1:5" ht="15" customHeight="1">
      <c r="A79" s="154" t="s">
        <v>52</v>
      </c>
      <c r="B79" s="154"/>
      <c r="C79" s="154"/>
      <c r="D79" s="154"/>
      <c r="E79" s="32"/>
    </row>
    <row r="80" spans="1:5" ht="15" customHeight="1">
      <c r="A80" s="154" t="s">
        <v>53</v>
      </c>
      <c r="B80" s="154"/>
      <c r="C80" s="154"/>
      <c r="D80" s="154"/>
      <c r="E80" s="32"/>
    </row>
    <row r="81" spans="1:5" ht="15" customHeight="1">
      <c r="A81" s="154" t="s">
        <v>65</v>
      </c>
      <c r="B81" s="154"/>
      <c r="C81" s="154"/>
      <c r="D81" s="154"/>
      <c r="E81" s="32"/>
    </row>
    <row r="82" spans="1:5" ht="15" customHeight="1">
      <c r="A82" s="22"/>
      <c r="B82" s="21"/>
      <c r="C82" s="21"/>
      <c r="D82" s="21"/>
      <c r="E82" s="21"/>
    </row>
    <row r="83" spans="1:4" ht="15" customHeight="1" thickBot="1">
      <c r="A83" s="23" t="s">
        <v>38</v>
      </c>
      <c r="B83" s="24" t="s">
        <v>45</v>
      </c>
      <c r="C83" s="24" t="s">
        <v>46</v>
      </c>
      <c r="D83" s="24" t="s">
        <v>51</v>
      </c>
    </row>
    <row r="84" spans="1:4" ht="15" customHeight="1">
      <c r="A84" s="22"/>
      <c r="B84" s="21"/>
      <c r="C84" s="21"/>
      <c r="D84" s="21"/>
    </row>
    <row r="85" spans="1:4" ht="15" customHeight="1">
      <c r="A85" s="25" t="s">
        <v>55</v>
      </c>
      <c r="B85" s="31">
        <f>'I Trimestre'!E85</f>
        <v>2278730327.34</v>
      </c>
      <c r="C85" s="31">
        <f>'II Trimestre-comentarios'!E85</f>
        <v>2705172694.33</v>
      </c>
      <c r="D85" s="31">
        <f>B85</f>
        <v>2278730327.34</v>
      </c>
    </row>
    <row r="86" spans="1:4" ht="15" customHeight="1">
      <c r="A86" s="26" t="s">
        <v>62</v>
      </c>
      <c r="B86" s="21">
        <f>'I Trimestre'!E86</f>
        <v>10589905.34</v>
      </c>
      <c r="C86" s="21">
        <f>'II Trimestre-comentarios'!E86</f>
        <v>195016272.32999998</v>
      </c>
      <c r="D86" s="21">
        <f>B86</f>
        <v>10589905.34</v>
      </c>
    </row>
    <row r="87" spans="1:4" ht="15" customHeight="1">
      <c r="A87" s="26" t="s">
        <v>63</v>
      </c>
      <c r="B87" s="21">
        <f>'I Trimestre'!E87</f>
        <v>2268140422</v>
      </c>
      <c r="C87" s="21">
        <f>'II Trimestre-comentarios'!E87</f>
        <v>2510156422</v>
      </c>
      <c r="D87" s="21">
        <f>B87</f>
        <v>2268140422</v>
      </c>
    </row>
    <row r="88" spans="1:4" ht="15" customHeight="1">
      <c r="A88" s="25" t="s">
        <v>56</v>
      </c>
      <c r="B88" s="31">
        <f>'I Trimestre'!E88</f>
        <v>1063499999.99</v>
      </c>
      <c r="C88" s="31">
        <f>'II Trimestre-comentarios'!E88</f>
        <v>817200000</v>
      </c>
      <c r="D88" s="31">
        <f>SUM(B88:C88)</f>
        <v>1880699999.99</v>
      </c>
    </row>
    <row r="89" spans="1:4" ht="15" customHeight="1">
      <c r="A89" s="26" t="s">
        <v>62</v>
      </c>
      <c r="B89" s="21">
        <f>'I Trimestre'!E89</f>
        <v>449999999.99</v>
      </c>
      <c r="C89" s="21">
        <f>'II Trimestre-comentarios'!E89</f>
        <v>300050000</v>
      </c>
      <c r="D89" s="21">
        <f>SUM(B89:C89)</f>
        <v>750049999.99</v>
      </c>
    </row>
    <row r="90" spans="1:4" ht="15" customHeight="1">
      <c r="A90" s="26" t="s">
        <v>63</v>
      </c>
      <c r="B90" s="21">
        <f>'I Trimestre'!E90</f>
        <v>613500000</v>
      </c>
      <c r="C90" s="21">
        <f>'II Trimestre-comentarios'!E90</f>
        <v>517150000</v>
      </c>
      <c r="D90" s="21">
        <f>SUM(B90:C90)</f>
        <v>1130650000</v>
      </c>
    </row>
    <row r="91" spans="1:4" ht="15" customHeight="1">
      <c r="A91" s="25" t="s">
        <v>57</v>
      </c>
      <c r="B91" s="31">
        <f>'I Trimestre'!E91</f>
        <v>3342230327.33</v>
      </c>
      <c r="C91" s="31">
        <f>'II Trimestre-comentarios'!E91</f>
        <v>3522372694.33</v>
      </c>
      <c r="D91" s="31">
        <f>D88+D85</f>
        <v>4159430327.33</v>
      </c>
    </row>
    <row r="92" spans="1:4" ht="15" customHeight="1">
      <c r="A92" s="26" t="s">
        <v>62</v>
      </c>
      <c r="B92" s="21">
        <f>'I Trimestre'!E92</f>
        <v>460589905.33</v>
      </c>
      <c r="C92" s="21">
        <f>'II Trimestre-comentarios'!E92</f>
        <v>495066272.33</v>
      </c>
      <c r="D92" s="21">
        <f>D89+D86</f>
        <v>760639905.33</v>
      </c>
    </row>
    <row r="93" spans="1:4" ht="15" customHeight="1">
      <c r="A93" s="26" t="s">
        <v>63</v>
      </c>
      <c r="B93" s="21">
        <f>'I Trimestre'!E93</f>
        <v>2881640422</v>
      </c>
      <c r="C93" s="21">
        <f>'II Trimestre-comentarios'!E93</f>
        <v>3027306422</v>
      </c>
      <c r="D93" s="21">
        <f>D90+D87</f>
        <v>3398790422</v>
      </c>
    </row>
    <row r="94" spans="1:4" ht="15" customHeight="1">
      <c r="A94" s="25" t="s">
        <v>58</v>
      </c>
      <c r="B94" s="31">
        <f>'I Trimestre'!E94</f>
        <v>637057633</v>
      </c>
      <c r="C94" s="31">
        <f>'II Trimestre-comentarios'!E94</f>
        <v>1060303504.75</v>
      </c>
      <c r="D94" s="31">
        <f>SUM(B94:C94)</f>
        <v>1697361137.75</v>
      </c>
    </row>
    <row r="95" spans="1:4" ht="15" customHeight="1">
      <c r="A95" s="26" t="s">
        <v>62</v>
      </c>
      <c r="B95" s="21">
        <f>'I Trimestre'!E95</f>
        <v>265573633</v>
      </c>
      <c r="C95" s="21">
        <f>'II Trimestre-comentarios'!E95</f>
        <v>241819290</v>
      </c>
      <c r="D95" s="21">
        <f>SUM(B95:C95)</f>
        <v>507392923</v>
      </c>
    </row>
    <row r="96" spans="1:4" s="44" customFormat="1" ht="15" customHeight="1">
      <c r="A96" s="43" t="s">
        <v>69</v>
      </c>
      <c r="B96" s="21">
        <f>'I Trimestre'!E96</f>
        <v>0</v>
      </c>
      <c r="C96" s="21">
        <f>'II Trimestre-comentarios'!E96</f>
        <v>45211845.07</v>
      </c>
      <c r="D96" s="21">
        <f>SUM(B96:C96)</f>
        <v>45211845.07</v>
      </c>
    </row>
    <row r="97" spans="1:4" s="44" customFormat="1" ht="15" customHeight="1">
      <c r="A97" s="43" t="s">
        <v>70</v>
      </c>
      <c r="B97" s="21">
        <f>'I Trimestre'!E97</f>
        <v>0</v>
      </c>
      <c r="C97" s="21">
        <f>'II Trimestre-comentarios'!E97</f>
        <v>228270369.68</v>
      </c>
      <c r="D97" s="21">
        <f>SUM(B97:C97)</f>
        <v>228270369.68</v>
      </c>
    </row>
    <row r="98" spans="1:4" ht="15" customHeight="1">
      <c r="A98" s="26" t="s">
        <v>63</v>
      </c>
      <c r="B98" s="21">
        <f>'I Trimestre'!E98</f>
        <v>371484000</v>
      </c>
      <c r="C98" s="21">
        <f>'II Trimestre-comentarios'!E98</f>
        <v>545002000</v>
      </c>
      <c r="D98" s="21">
        <f>SUM(B98:C98)</f>
        <v>916486000</v>
      </c>
    </row>
    <row r="99" spans="1:4" ht="15" customHeight="1">
      <c r="A99" s="25" t="s">
        <v>59</v>
      </c>
      <c r="B99" s="31">
        <f>'I Trimestre'!E99</f>
        <v>2705172694.33</v>
      </c>
      <c r="C99" s="31">
        <f>'II Trimestre-comentarios'!E99</f>
        <v>2462069189.58</v>
      </c>
      <c r="D99" s="31">
        <f>D91-D94</f>
        <v>2462069189.58</v>
      </c>
    </row>
    <row r="100" spans="1:4" ht="15" customHeight="1">
      <c r="A100" s="26" t="s">
        <v>62</v>
      </c>
      <c r="B100" s="21">
        <f>'I Trimestre'!E100</f>
        <v>195016272.32999998</v>
      </c>
      <c r="C100" s="21">
        <f>'II Trimestre-comentarios'!E100</f>
        <v>-20235232.420000017</v>
      </c>
      <c r="D100" s="21">
        <f>D92-D95</f>
        <v>253246982.33000004</v>
      </c>
    </row>
    <row r="101" spans="1:4" ht="15" customHeight="1">
      <c r="A101" s="26" t="s">
        <v>63</v>
      </c>
      <c r="B101" s="21">
        <f>'I Trimestre'!E101</f>
        <v>2510156422</v>
      </c>
      <c r="C101" s="21">
        <f>'II Trimestre-comentarios'!E101</f>
        <v>2482304422</v>
      </c>
      <c r="D101" s="21">
        <f>D93-D98</f>
        <v>2482304422</v>
      </c>
    </row>
    <row r="102" spans="1:4" ht="15" customHeight="1" thickBot="1">
      <c r="A102" s="27"/>
      <c r="B102" s="28"/>
      <c r="C102" s="28"/>
      <c r="D102" s="28"/>
    </row>
    <row r="103" ht="15" customHeight="1" thickTop="1">
      <c r="A103" s="62" t="s">
        <v>74</v>
      </c>
    </row>
    <row r="104" ht="15" customHeight="1"/>
    <row r="105" ht="15" customHeight="1"/>
    <row r="106" ht="15">
      <c r="A106" s="71" t="s">
        <v>77</v>
      </c>
    </row>
  </sheetData>
  <sheetProtection/>
  <mergeCells count="12">
    <mergeCell ref="A57:D57"/>
    <mergeCell ref="A58:D58"/>
    <mergeCell ref="A56:D56"/>
    <mergeCell ref="A79:D79"/>
    <mergeCell ref="A80:D80"/>
    <mergeCell ref="A81:D81"/>
    <mergeCell ref="A1:F1"/>
    <mergeCell ref="A8:F8"/>
    <mergeCell ref="A9:F9"/>
    <mergeCell ref="A34:E34"/>
    <mergeCell ref="A35:E35"/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5"/>
  <sheetViews>
    <sheetView zoomScale="80" zoomScaleNormal="80" zoomScalePageLayoutView="0" workbookViewId="0" topLeftCell="A85">
      <selection activeCell="A105" sqref="A105"/>
    </sheetView>
  </sheetViews>
  <sheetFormatPr defaultColWidth="11.57421875" defaultRowHeight="15"/>
  <cols>
    <col min="1" max="1" width="54.28125" style="2" customWidth="1"/>
    <col min="2" max="2" width="18.28125" style="2" customWidth="1"/>
    <col min="3" max="3" width="21.8515625" style="2" customWidth="1"/>
    <col min="4" max="4" width="22.00390625" style="2" customWidth="1"/>
    <col min="5" max="5" width="18.28125" style="2" bestFit="1" customWidth="1"/>
    <col min="6" max="6" width="16.421875" style="2" customWidth="1"/>
    <col min="7" max="15" width="15.57421875" style="2" customWidth="1"/>
    <col min="16" max="16384" width="11.57421875" style="2" customWidth="1"/>
  </cols>
  <sheetData>
    <row r="1" spans="1:6" ht="15" customHeight="1">
      <c r="A1" s="154" t="s">
        <v>0</v>
      </c>
      <c r="B1" s="154"/>
      <c r="C1" s="154"/>
      <c r="D1" s="154"/>
      <c r="E1" s="154"/>
      <c r="F1" s="154"/>
    </row>
    <row r="2" spans="1:6" ht="15" customHeight="1">
      <c r="A2" s="3" t="s">
        <v>3</v>
      </c>
      <c r="B2" s="4" t="s">
        <v>4</v>
      </c>
      <c r="C2" s="5"/>
      <c r="D2" s="5"/>
      <c r="E2" s="5"/>
      <c r="F2" s="5"/>
    </row>
    <row r="3" spans="1:6" ht="15" customHeight="1">
      <c r="A3" s="3" t="s">
        <v>5</v>
      </c>
      <c r="B3" s="4" t="s">
        <v>6</v>
      </c>
      <c r="C3" s="6"/>
      <c r="D3" s="5"/>
      <c r="E3" s="5"/>
      <c r="F3" s="5"/>
    </row>
    <row r="4" spans="1:6" ht="15" customHeight="1">
      <c r="A4" s="3" t="s">
        <v>7</v>
      </c>
      <c r="B4" s="5" t="s">
        <v>8</v>
      </c>
      <c r="C4" s="6"/>
      <c r="D4" s="5"/>
      <c r="E4" s="5"/>
      <c r="F4" s="5"/>
    </row>
    <row r="5" spans="1:6" ht="15" customHeight="1">
      <c r="A5" s="3" t="s">
        <v>66</v>
      </c>
      <c r="B5" s="7" t="s">
        <v>76</v>
      </c>
      <c r="C5" s="5"/>
      <c r="D5" s="5"/>
      <c r="E5" s="5"/>
      <c r="F5" s="5"/>
    </row>
    <row r="6" spans="1:6" ht="15" customHeight="1">
      <c r="A6" s="3"/>
      <c r="B6" s="7"/>
      <c r="C6" s="5"/>
      <c r="D6" s="5"/>
      <c r="E6" s="5"/>
      <c r="F6" s="5"/>
    </row>
    <row r="7" spans="1:2" ht="15" customHeight="1">
      <c r="A7" s="8"/>
      <c r="B7" s="8"/>
    </row>
    <row r="8" spans="1:6" ht="15" customHeight="1">
      <c r="A8" s="154" t="s">
        <v>1</v>
      </c>
      <c r="B8" s="154"/>
      <c r="C8" s="154"/>
      <c r="D8" s="154"/>
      <c r="E8" s="154"/>
      <c r="F8" s="154"/>
    </row>
    <row r="9" spans="1:6" ht="15" customHeight="1">
      <c r="A9" s="154" t="s">
        <v>2</v>
      </c>
      <c r="B9" s="154"/>
      <c r="C9" s="154"/>
      <c r="D9" s="154"/>
      <c r="E9" s="154"/>
      <c r="F9" s="154"/>
    </row>
    <row r="10" ht="15" customHeight="1"/>
    <row r="11" spans="1:6" ht="15" customHeight="1" thickBot="1">
      <c r="A11" s="9" t="s">
        <v>9</v>
      </c>
      <c r="B11" s="9" t="s">
        <v>10</v>
      </c>
      <c r="C11" s="9" t="s">
        <v>45</v>
      </c>
      <c r="D11" s="9" t="s">
        <v>46</v>
      </c>
      <c r="E11" s="9" t="s">
        <v>47</v>
      </c>
      <c r="F11" s="9" t="s">
        <v>50</v>
      </c>
    </row>
    <row r="12" spans="1:6" ht="15" customHeight="1">
      <c r="A12" s="10"/>
      <c r="B12" s="10"/>
      <c r="C12" s="10"/>
      <c r="D12" s="10"/>
      <c r="E12" s="10"/>
      <c r="F12" s="10"/>
    </row>
    <row r="13" ht="15" customHeight="1">
      <c r="A13" s="11" t="s">
        <v>24</v>
      </c>
    </row>
    <row r="14" spans="1:6" ht="15" customHeight="1">
      <c r="A14" s="12" t="s">
        <v>25</v>
      </c>
      <c r="B14" s="2" t="s">
        <v>26</v>
      </c>
      <c r="C14" s="13">
        <f>'I Trimestre'!F14</f>
        <v>59</v>
      </c>
      <c r="D14" s="13">
        <f>'II Trimestre-comentarios'!F14</f>
        <v>79</v>
      </c>
      <c r="E14" s="13">
        <f>'III Trimestre'!F14</f>
        <v>133</v>
      </c>
      <c r="F14" s="14">
        <f>SUM(C14:E14)</f>
        <v>271</v>
      </c>
    </row>
    <row r="15" spans="1:6" ht="15" customHeight="1">
      <c r="A15" s="12" t="s">
        <v>27</v>
      </c>
      <c r="B15" s="2" t="s">
        <v>26</v>
      </c>
      <c r="C15" s="13">
        <f>'I Trimestre'!F15</f>
        <v>102</v>
      </c>
      <c r="D15" s="13">
        <f>'II Trimestre-comentarios'!F15</f>
        <v>176</v>
      </c>
      <c r="E15" s="13">
        <f>'III Trimestre'!F15</f>
        <v>58</v>
      </c>
      <c r="F15" s="14">
        <f>SUM(C15:E15)</f>
        <v>336</v>
      </c>
    </row>
    <row r="16" spans="1:6" ht="15" customHeight="1">
      <c r="A16" s="11" t="s">
        <v>28</v>
      </c>
      <c r="C16" s="13"/>
      <c r="D16" s="13"/>
      <c r="E16" s="13"/>
      <c r="F16" s="14"/>
    </row>
    <row r="17" spans="1:6" ht="15" customHeight="1">
      <c r="A17" s="12" t="s">
        <v>25</v>
      </c>
      <c r="C17" s="13"/>
      <c r="D17" s="13"/>
      <c r="E17" s="13"/>
      <c r="F17" s="14"/>
    </row>
    <row r="18" spans="1:6" s="33" customFormat="1" ht="15" customHeight="1">
      <c r="A18" s="12"/>
      <c r="B18" s="37" t="s">
        <v>29</v>
      </c>
      <c r="C18" s="13">
        <f>'I Trimestre'!F18</f>
        <v>317</v>
      </c>
      <c r="D18" s="13">
        <f>'II Trimestre-comentarios'!F18</f>
        <v>0</v>
      </c>
      <c r="E18" s="13">
        <f>'III Trimestre'!F18</f>
        <v>84</v>
      </c>
      <c r="F18" s="35"/>
    </row>
    <row r="19" spans="1:6" s="33" customFormat="1" ht="15" customHeight="1">
      <c r="A19" s="38" t="s">
        <v>67</v>
      </c>
      <c r="B19" s="33" t="s">
        <v>26</v>
      </c>
      <c r="C19" s="13">
        <f>'I Trimestre'!F19</f>
        <v>200</v>
      </c>
      <c r="D19" s="13">
        <f>'II Trimestre-comentarios'!F19</f>
        <v>0</v>
      </c>
      <c r="E19" s="13">
        <f>'III Trimestre'!F19</f>
        <v>0</v>
      </c>
      <c r="F19" s="55">
        <f>SUM(C19:E19)</f>
        <v>200</v>
      </c>
    </row>
    <row r="20" spans="1:6" ht="15" customHeight="1">
      <c r="A20" s="38" t="s">
        <v>68</v>
      </c>
      <c r="B20" s="37" t="s">
        <v>26</v>
      </c>
      <c r="C20" s="13">
        <f>'I Trimestre'!F20</f>
        <v>117</v>
      </c>
      <c r="D20" s="13">
        <f>'II Trimestre-comentarios'!F20</f>
        <v>326</v>
      </c>
      <c r="E20" s="13">
        <f>'III Trimestre'!F20</f>
        <v>84</v>
      </c>
      <c r="F20" s="55">
        <f>SUM(C20:E20)</f>
        <v>527</v>
      </c>
    </row>
    <row r="21" spans="1:6" ht="15" customHeight="1">
      <c r="A21" s="12"/>
      <c r="B21" s="33"/>
      <c r="C21" s="13"/>
      <c r="D21" s="13"/>
      <c r="E21" s="13"/>
      <c r="F21" s="14"/>
    </row>
    <row r="22" spans="1:6" ht="15" customHeight="1">
      <c r="A22" s="12" t="s">
        <v>27</v>
      </c>
      <c r="C22" s="13"/>
      <c r="D22" s="13"/>
      <c r="E22" s="13"/>
      <c r="F22" s="14"/>
    </row>
    <row r="23" spans="1:6" ht="15" customHeight="1">
      <c r="A23" s="12"/>
      <c r="B23" s="2" t="s">
        <v>26</v>
      </c>
      <c r="C23" s="13">
        <f>'I Trimestre'!F23</f>
        <v>0</v>
      </c>
      <c r="D23" s="13">
        <f>'II Trimestre-comentarios'!F23</f>
        <v>0</v>
      </c>
      <c r="E23" s="13">
        <f>'III Trimestre'!F23</f>
        <v>0</v>
      </c>
      <c r="F23" s="14">
        <f>SUM(C23:E23)</f>
        <v>0</v>
      </c>
    </row>
    <row r="24" spans="1:6" ht="15" customHeight="1">
      <c r="A24" s="12"/>
      <c r="B24" s="2" t="s">
        <v>29</v>
      </c>
      <c r="C24" s="13">
        <f>'I Trimestre'!F24</f>
        <v>0</v>
      </c>
      <c r="D24" s="13">
        <f>'II Trimestre-comentarios'!F24</f>
        <v>0</v>
      </c>
      <c r="E24" s="13">
        <f>'III Trimestre'!F24</f>
        <v>0</v>
      </c>
      <c r="F24" s="14">
        <f>SUM(C24:E24)</f>
        <v>0</v>
      </c>
    </row>
    <row r="25" spans="1:6" ht="15" customHeight="1">
      <c r="A25" s="58" t="s">
        <v>30</v>
      </c>
      <c r="C25" s="60">
        <f>SUM(C26:C27)</f>
        <v>0</v>
      </c>
      <c r="D25" s="60">
        <f>SUM(D26:D27)</f>
        <v>0</v>
      </c>
      <c r="E25" s="60">
        <f>SUM(E26:E27)</f>
        <v>116</v>
      </c>
      <c r="F25" s="60">
        <f>SUM(F26:F27)</f>
        <v>116</v>
      </c>
    </row>
    <row r="26" spans="1:6" ht="15" customHeight="1">
      <c r="A26" s="12" t="s">
        <v>25</v>
      </c>
      <c r="B26" s="2" t="s">
        <v>26</v>
      </c>
      <c r="C26" s="13">
        <f>'I Trimestre'!F26</f>
        <v>0</v>
      </c>
      <c r="D26" s="13">
        <f>'II Trimestre-comentarios'!F26</f>
        <v>0</v>
      </c>
      <c r="E26" s="13">
        <f>'III Trimestre'!F26</f>
        <v>116</v>
      </c>
      <c r="F26" s="14">
        <f>SUM(C26:E26)</f>
        <v>116</v>
      </c>
    </row>
    <row r="27" spans="1:6" ht="15" customHeight="1">
      <c r="A27" s="12" t="s">
        <v>27</v>
      </c>
      <c r="B27" s="2" t="s">
        <v>26</v>
      </c>
      <c r="C27" s="13">
        <f>'I Trimestre'!F27</f>
        <v>0</v>
      </c>
      <c r="D27" s="13">
        <f>'II Trimestre-comentarios'!F27</f>
        <v>0</v>
      </c>
      <c r="E27" s="13">
        <f>'III Trimestre'!F27</f>
        <v>0</v>
      </c>
      <c r="F27" s="14">
        <f>SUM(C27:E27)</f>
        <v>0</v>
      </c>
    </row>
    <row r="28" ht="15" customHeight="1"/>
    <row r="29" spans="1:7" ht="15" customHeight="1" thickBot="1">
      <c r="A29" s="15" t="s">
        <v>31</v>
      </c>
      <c r="B29" s="15"/>
      <c r="C29" s="57">
        <f>C14+C15+C19+C23+C26+C27</f>
        <v>361</v>
      </c>
      <c r="D29" s="57">
        <f>D14+D15+D19+D23+D26+D27</f>
        <v>255</v>
      </c>
      <c r="E29" s="57">
        <f>E14+E15+E19+E23+E26+E27</f>
        <v>307</v>
      </c>
      <c r="F29" s="57">
        <f>F14+F15+F19+F23+F26+F27</f>
        <v>923</v>
      </c>
      <c r="G29" s="49"/>
    </row>
    <row r="30" spans="1:15" ht="15" customHeight="1" thickTop="1">
      <c r="A30" s="16" t="s">
        <v>64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ht="15" customHeight="1">
      <c r="A31" s="62" t="s">
        <v>74</v>
      </c>
    </row>
    <row r="32" ht="15" customHeight="1"/>
    <row r="33" ht="15" customHeight="1"/>
    <row r="34" spans="1:5" ht="15" customHeight="1">
      <c r="A34" s="155" t="s">
        <v>32</v>
      </c>
      <c r="B34" s="155"/>
      <c r="C34" s="155"/>
      <c r="D34" s="155"/>
      <c r="E34" s="155"/>
    </row>
    <row r="35" spans="1:5" ht="15" customHeight="1">
      <c r="A35" s="154" t="s">
        <v>33</v>
      </c>
      <c r="B35" s="154"/>
      <c r="C35" s="154"/>
      <c r="D35" s="154"/>
      <c r="E35" s="154"/>
    </row>
    <row r="36" spans="1:14" ht="15" customHeight="1">
      <c r="A36" s="154" t="s">
        <v>65</v>
      </c>
      <c r="B36" s="154"/>
      <c r="C36" s="154"/>
      <c r="D36" s="154"/>
      <c r="E36" s="154"/>
      <c r="F36" s="13"/>
      <c r="G36" s="13"/>
      <c r="H36" s="13"/>
      <c r="I36" s="13"/>
      <c r="J36" s="13"/>
      <c r="K36" s="13"/>
      <c r="L36" s="13"/>
      <c r="M36" s="13"/>
      <c r="N36" s="13"/>
    </row>
    <row r="37" ht="15" customHeight="1"/>
    <row r="38" spans="1:5" ht="15" customHeight="1" thickBot="1">
      <c r="A38" s="9" t="s">
        <v>9</v>
      </c>
      <c r="B38" s="9" t="s">
        <v>45</v>
      </c>
      <c r="C38" s="9" t="s">
        <v>46</v>
      </c>
      <c r="D38" s="9" t="s">
        <v>47</v>
      </c>
      <c r="E38" s="9" t="s">
        <v>50</v>
      </c>
    </row>
    <row r="39" ht="15" customHeight="1"/>
    <row r="40" spans="1:7" ht="15" customHeight="1">
      <c r="A40" s="2" t="s">
        <v>34</v>
      </c>
      <c r="B40" s="50">
        <f>'I Trimestre'!E40</f>
        <v>265573633</v>
      </c>
      <c r="C40" s="50">
        <f>'II Trimestre-comentarios'!E40</f>
        <v>241819290</v>
      </c>
      <c r="D40" s="50">
        <f>'III Trimestre'!E38</f>
        <v>423373651</v>
      </c>
      <c r="E40" s="51">
        <f>SUM(E41:E44)</f>
        <v>930766574</v>
      </c>
      <c r="F40" s="49"/>
      <c r="G40" s="49"/>
    </row>
    <row r="41" spans="1:5" ht="15" customHeight="1">
      <c r="A41" s="11" t="s">
        <v>24</v>
      </c>
      <c r="B41" s="50">
        <f>'I Trimestre'!E41</f>
        <v>238498615</v>
      </c>
      <c r="C41" s="50">
        <f>'II Trimestre-comentarios'!E41</f>
        <v>240467000</v>
      </c>
      <c r="D41" s="50">
        <f>'III Trimestre'!E39</f>
        <v>399195296</v>
      </c>
      <c r="E41" s="51">
        <f>SUM(B41:D41)</f>
        <v>878160911</v>
      </c>
    </row>
    <row r="42" spans="1:5" ht="15" customHeight="1">
      <c r="A42" s="11" t="s">
        <v>28</v>
      </c>
      <c r="B42" s="50">
        <f>'I Trimestre'!E42</f>
        <v>25077171</v>
      </c>
      <c r="C42" s="50">
        <f>'II Trimestre-comentarios'!E42</f>
        <v>1352290</v>
      </c>
      <c r="D42" s="50">
        <f>'III Trimestre'!E40</f>
        <v>10113609</v>
      </c>
      <c r="E42" s="51">
        <f>SUM(B42:D42)</f>
        <v>36543070</v>
      </c>
    </row>
    <row r="43" spans="1:5" ht="15" customHeight="1">
      <c r="A43" s="11" t="s">
        <v>30</v>
      </c>
      <c r="B43" s="50">
        <f>'I Trimestre'!E43</f>
        <v>1997847</v>
      </c>
      <c r="C43" s="50">
        <f>'II Trimestre-comentarios'!E43</f>
        <v>0</v>
      </c>
      <c r="D43" s="50">
        <f>'III Trimestre'!E41</f>
        <v>14064746</v>
      </c>
      <c r="E43" s="51">
        <f>SUM(B43:D43)</f>
        <v>16062593</v>
      </c>
    </row>
    <row r="44" spans="1:5" ht="15" customHeight="1">
      <c r="A44" s="11" t="s">
        <v>35</v>
      </c>
      <c r="B44" s="50">
        <f>'I Trimestre'!E44</f>
        <v>0</v>
      </c>
      <c r="C44" s="50">
        <f>'II Trimestre-comentarios'!E44</f>
        <v>0</v>
      </c>
      <c r="D44" s="50">
        <f>'III Trimestre'!E42</f>
        <v>0</v>
      </c>
      <c r="E44" s="51">
        <f>SUM(B44:D44)</f>
        <v>0</v>
      </c>
    </row>
    <row r="45" spans="1:5" ht="15" customHeight="1">
      <c r="A45" s="11"/>
      <c r="B45" s="50"/>
      <c r="C45" s="50"/>
      <c r="D45" s="50"/>
      <c r="E45" s="50"/>
    </row>
    <row r="46" spans="1:6" ht="15" customHeight="1">
      <c r="A46" s="2" t="s">
        <v>36</v>
      </c>
      <c r="B46" s="50">
        <f>'I Trimestre'!E46</f>
        <v>371484000</v>
      </c>
      <c r="C46" s="50">
        <f>'II Trimestre-comentarios'!E46</f>
        <v>545002000</v>
      </c>
      <c r="D46" s="50">
        <f>'III Trimestre'!E44</f>
        <v>240786000</v>
      </c>
      <c r="E46" s="51">
        <f>SUM(B46:D46)</f>
        <v>1157272000</v>
      </c>
      <c r="F46" s="49"/>
    </row>
    <row r="47" spans="1:5" ht="15" customHeight="1">
      <c r="A47" s="11" t="s">
        <v>24</v>
      </c>
      <c r="B47" s="50">
        <f>'I Trimestre'!E47</f>
        <v>361468000</v>
      </c>
      <c r="C47" s="50">
        <f>'II Trimestre-comentarios'!E47</f>
        <v>545002000</v>
      </c>
      <c r="D47" s="50">
        <f>'III Trimestre'!E45</f>
        <v>240786000</v>
      </c>
      <c r="E47" s="51">
        <f>SUM(B47:D47)</f>
        <v>1147256000</v>
      </c>
    </row>
    <row r="48" spans="1:5" ht="15" customHeight="1">
      <c r="A48" s="11" t="s">
        <v>28</v>
      </c>
      <c r="B48" s="50">
        <f>'I Trimestre'!E48</f>
        <v>10016000</v>
      </c>
      <c r="C48" s="50">
        <f>'II Trimestre-comentarios'!E48</f>
        <v>0</v>
      </c>
      <c r="D48" s="50">
        <f>'III Trimestre'!E46</f>
        <v>0</v>
      </c>
      <c r="E48" s="51">
        <f>SUM(B48:D48)</f>
        <v>10016000</v>
      </c>
    </row>
    <row r="49" spans="1:5" ht="15" customHeight="1">
      <c r="A49" s="11" t="s">
        <v>30</v>
      </c>
      <c r="B49" s="50">
        <f>'I Trimestre'!E49</f>
        <v>0</v>
      </c>
      <c r="C49" s="50">
        <f>'II Trimestre-comentarios'!E49</f>
        <v>0</v>
      </c>
      <c r="D49" s="50">
        <f>'III Trimestre'!E47</f>
        <v>0</v>
      </c>
      <c r="E49" s="51">
        <f>SUM(B49:D49)</f>
        <v>0</v>
      </c>
    </row>
    <row r="50" spans="1:5" ht="15" customHeight="1">
      <c r="A50" s="11" t="s">
        <v>35</v>
      </c>
      <c r="B50" s="50">
        <f>'I Trimestre'!E50</f>
        <v>0</v>
      </c>
      <c r="C50" s="50">
        <f>'II Trimestre-comentarios'!E50</f>
        <v>0</v>
      </c>
      <c r="D50" s="50">
        <f>'III Trimestre'!E48</f>
        <v>0</v>
      </c>
      <c r="E50" s="51">
        <f>SUM(B50:D50)</f>
        <v>0</v>
      </c>
    </row>
    <row r="51" spans="2:5" ht="15" customHeight="1">
      <c r="B51" s="50"/>
      <c r="C51" s="50"/>
      <c r="D51" s="50"/>
      <c r="E51" s="50"/>
    </row>
    <row r="52" spans="1:6" ht="15" customHeight="1" thickBot="1">
      <c r="A52" s="15" t="s">
        <v>31</v>
      </c>
      <c r="B52" s="52">
        <f>B40+B46</f>
        <v>637057633</v>
      </c>
      <c r="C52" s="52">
        <f>C40+C46</f>
        <v>786821290</v>
      </c>
      <c r="D52" s="52">
        <f>D40+D46</f>
        <v>664159651</v>
      </c>
      <c r="E52" s="52">
        <f>E40+E46</f>
        <v>2088038574</v>
      </c>
      <c r="F52" s="49"/>
    </row>
    <row r="53" ht="15" customHeight="1" thickTop="1">
      <c r="A53" s="62" t="s">
        <v>74</v>
      </c>
    </row>
    <row r="54" ht="15" customHeight="1"/>
    <row r="55" ht="15" customHeight="1"/>
    <row r="56" spans="1:5" ht="15" customHeight="1">
      <c r="A56" s="154" t="s">
        <v>37</v>
      </c>
      <c r="B56" s="154"/>
      <c r="C56" s="154"/>
      <c r="D56" s="154"/>
      <c r="E56" s="154"/>
    </row>
    <row r="57" spans="1:5" ht="15" customHeight="1">
      <c r="A57" s="154" t="s">
        <v>33</v>
      </c>
      <c r="B57" s="154"/>
      <c r="C57" s="154"/>
      <c r="D57" s="154"/>
      <c r="E57" s="154"/>
    </row>
    <row r="58" spans="1:14" ht="15" customHeight="1">
      <c r="A58" s="154" t="s">
        <v>65</v>
      </c>
      <c r="B58" s="154"/>
      <c r="C58" s="154"/>
      <c r="D58" s="154"/>
      <c r="E58" s="154"/>
      <c r="F58" s="13"/>
      <c r="G58" s="13"/>
      <c r="H58" s="13"/>
      <c r="I58" s="13"/>
      <c r="J58" s="13"/>
      <c r="K58" s="13"/>
      <c r="L58" s="13"/>
      <c r="M58" s="13"/>
      <c r="N58" s="13"/>
    </row>
    <row r="59" ht="15" customHeight="1">
      <c r="A59" s="18"/>
    </row>
    <row r="60" spans="1:5" ht="15" customHeight="1" thickBot="1">
      <c r="A60" s="19" t="s">
        <v>38</v>
      </c>
      <c r="B60" s="9" t="s">
        <v>45</v>
      </c>
      <c r="C60" s="9" t="s">
        <v>46</v>
      </c>
      <c r="D60" s="9" t="s">
        <v>47</v>
      </c>
      <c r="E60" s="9" t="s">
        <v>50</v>
      </c>
    </row>
    <row r="61" ht="15" customHeight="1"/>
    <row r="62" spans="1:5" ht="15" customHeight="1">
      <c r="A62" s="2" t="s">
        <v>34</v>
      </c>
      <c r="B62" s="8">
        <f>'I Trimestre'!E62</f>
        <v>265573633</v>
      </c>
      <c r="C62" s="8">
        <f>'II Trimestre-comentarios'!E62</f>
        <v>241819290</v>
      </c>
      <c r="D62" s="8">
        <f>'III Trimestre'!E60</f>
        <v>423373651</v>
      </c>
      <c r="E62" s="8">
        <f>SUM(B62:D62)</f>
        <v>930766574</v>
      </c>
    </row>
    <row r="63" spans="1:5" ht="15" customHeight="1">
      <c r="A63" s="2" t="s">
        <v>39</v>
      </c>
      <c r="B63" s="8">
        <f>'I Trimestre'!E63</f>
        <v>25077171</v>
      </c>
      <c r="C63" s="8">
        <f>'II Trimestre-comentarios'!E63</f>
        <v>1352290</v>
      </c>
      <c r="D63" s="8">
        <f>'III Trimestre'!E61</f>
        <v>10113609</v>
      </c>
      <c r="E63" s="8">
        <f>SUM(B63:D63)</f>
        <v>36543070</v>
      </c>
    </row>
    <row r="64" spans="1:5" ht="15" customHeight="1">
      <c r="A64" s="2" t="s">
        <v>61</v>
      </c>
      <c r="B64" s="8"/>
      <c r="C64" s="8"/>
      <c r="D64" s="8"/>
      <c r="E64" s="8"/>
    </row>
    <row r="65" spans="1:5" ht="15" customHeight="1">
      <c r="A65" s="2" t="s">
        <v>41</v>
      </c>
      <c r="B65" s="8"/>
      <c r="C65" s="8"/>
      <c r="D65" s="8"/>
      <c r="E65" s="8"/>
    </row>
    <row r="66" spans="1:5" ht="15" customHeight="1">
      <c r="A66" s="2" t="s">
        <v>42</v>
      </c>
      <c r="B66" s="8"/>
      <c r="C66" s="8"/>
      <c r="D66" s="8"/>
      <c r="E66" s="8"/>
    </row>
    <row r="67" spans="1:5" ht="15" customHeight="1">
      <c r="A67" s="2" t="s">
        <v>43</v>
      </c>
      <c r="B67" s="8"/>
      <c r="C67" s="8"/>
      <c r="D67" s="8"/>
      <c r="E67" s="8"/>
    </row>
    <row r="68" spans="2:5" ht="15" customHeight="1">
      <c r="B68" s="8"/>
      <c r="C68" s="8"/>
      <c r="D68" s="8"/>
      <c r="E68" s="8"/>
    </row>
    <row r="69" spans="1:5" ht="15" customHeight="1">
      <c r="A69" s="2" t="s">
        <v>36</v>
      </c>
      <c r="B69" s="8">
        <f>'I Trimestre'!E69</f>
        <v>371484000</v>
      </c>
      <c r="C69" s="8">
        <f>'II Trimestre-comentarios'!E69</f>
        <v>545002000</v>
      </c>
      <c r="D69" s="8">
        <f>'III Trimestre'!E67</f>
        <v>240786000</v>
      </c>
      <c r="E69" s="8">
        <f>SUM(B69:D69)</f>
        <v>1157272000</v>
      </c>
    </row>
    <row r="70" spans="1:5" ht="15" customHeight="1">
      <c r="A70" s="2" t="s">
        <v>44</v>
      </c>
      <c r="B70" s="8">
        <f>'I Trimestre'!E70</f>
        <v>361468000</v>
      </c>
      <c r="C70" s="8">
        <f>'II Trimestre-comentarios'!E70</f>
        <v>545002000</v>
      </c>
      <c r="D70" s="8">
        <f>'III Trimestre'!E68</f>
        <v>240786000</v>
      </c>
      <c r="E70" s="8">
        <f>SUM(B70:D70)</f>
        <v>1147256000</v>
      </c>
    </row>
    <row r="71" spans="1:5" ht="15" customHeight="1">
      <c r="A71" s="2" t="s">
        <v>40</v>
      </c>
      <c r="B71" s="8"/>
      <c r="C71" s="8"/>
      <c r="D71" s="8"/>
      <c r="E71" s="8"/>
    </row>
    <row r="72" spans="1:5" ht="15" customHeight="1">
      <c r="A72" s="2" t="s">
        <v>41</v>
      </c>
      <c r="B72" s="8"/>
      <c r="C72" s="8"/>
      <c r="D72" s="8"/>
      <c r="E72" s="8"/>
    </row>
    <row r="73" spans="1:5" ht="15" customHeight="1">
      <c r="A73" s="2" t="s">
        <v>42</v>
      </c>
      <c r="B73" s="8"/>
      <c r="C73" s="8"/>
      <c r="D73" s="8"/>
      <c r="E73" s="8"/>
    </row>
    <row r="74" spans="1:5" ht="15" customHeight="1">
      <c r="A74" s="2" t="s">
        <v>43</v>
      </c>
      <c r="B74" s="8"/>
      <c r="C74" s="8"/>
      <c r="D74" s="8"/>
      <c r="E74" s="8"/>
    </row>
    <row r="75" spans="1:5" ht="15" customHeight="1" thickBot="1">
      <c r="A75" s="15" t="s">
        <v>31</v>
      </c>
      <c r="B75" s="30">
        <f>B62+B69</f>
        <v>637057633</v>
      </c>
      <c r="C75" s="30">
        <f>C62+C69</f>
        <v>786821290</v>
      </c>
      <c r="D75" s="30">
        <f>D62+D69</f>
        <v>664159651</v>
      </c>
      <c r="E75" s="30">
        <f>E62+E69</f>
        <v>2088038574</v>
      </c>
    </row>
    <row r="76" ht="15" customHeight="1" thickTop="1">
      <c r="A76" s="62" t="s">
        <v>74</v>
      </c>
    </row>
    <row r="77" ht="15" customHeight="1"/>
    <row r="78" ht="15" customHeight="1"/>
    <row r="79" spans="1:6" ht="15" customHeight="1">
      <c r="A79" s="154" t="s">
        <v>52</v>
      </c>
      <c r="B79" s="154"/>
      <c r="C79" s="154"/>
      <c r="D79" s="154"/>
      <c r="E79" s="154"/>
      <c r="F79" s="21"/>
    </row>
    <row r="80" spans="1:6" ht="15" customHeight="1">
      <c r="A80" s="154" t="s">
        <v>53</v>
      </c>
      <c r="B80" s="154"/>
      <c r="C80" s="154"/>
      <c r="D80" s="154"/>
      <c r="E80" s="154"/>
      <c r="F80" s="21"/>
    </row>
    <row r="81" spans="1:6" ht="15" customHeight="1">
      <c r="A81" s="154" t="s">
        <v>65</v>
      </c>
      <c r="B81" s="154"/>
      <c r="C81" s="154"/>
      <c r="D81" s="154"/>
      <c r="E81" s="154"/>
      <c r="F81" s="21"/>
    </row>
    <row r="82" spans="1:6" ht="15" customHeight="1">
      <c r="A82" s="22"/>
      <c r="B82" s="21"/>
      <c r="C82" s="21"/>
      <c r="D82" s="21"/>
      <c r="E82" s="21"/>
      <c r="F82" s="1"/>
    </row>
    <row r="83" spans="1:5" ht="15" customHeight="1" thickBot="1">
      <c r="A83" s="23" t="s">
        <v>38</v>
      </c>
      <c r="B83" s="24" t="s">
        <v>45</v>
      </c>
      <c r="C83" s="24" t="s">
        <v>46</v>
      </c>
      <c r="D83" s="24" t="s">
        <v>47</v>
      </c>
      <c r="E83" s="24" t="s">
        <v>60</v>
      </c>
    </row>
    <row r="84" spans="1:5" ht="15" customHeight="1">
      <c r="A84" s="22"/>
      <c r="B84" s="21"/>
      <c r="C84" s="21"/>
      <c r="D84" s="21"/>
      <c r="E84" s="21"/>
    </row>
    <row r="85" spans="1:5" ht="15" customHeight="1">
      <c r="A85" s="25" t="s">
        <v>55</v>
      </c>
      <c r="B85" s="31">
        <f>'I Trimestre'!E85</f>
        <v>2278730327.34</v>
      </c>
      <c r="C85" s="31">
        <f>'II Trimestre-comentarios'!E85</f>
        <v>2705172694.33</v>
      </c>
      <c r="D85" s="31">
        <f>'III Trimestre'!E83</f>
        <v>2462069189.58</v>
      </c>
      <c r="E85" s="31">
        <f>B85</f>
        <v>2278730327.34</v>
      </c>
    </row>
    <row r="86" spans="1:5" ht="15" customHeight="1">
      <c r="A86" s="26" t="s">
        <v>62</v>
      </c>
      <c r="B86" s="21">
        <f>'I Trimestre'!E86</f>
        <v>10589905.34</v>
      </c>
      <c r="C86" s="21">
        <f>'II Trimestre-comentarios'!E86</f>
        <v>195016272.32999998</v>
      </c>
      <c r="D86" s="21">
        <f>'III Trimestre'!E84</f>
        <v>261563433.32999998</v>
      </c>
      <c r="E86" s="21">
        <f>B86</f>
        <v>10589905.34</v>
      </c>
    </row>
    <row r="87" spans="1:5" ht="15" customHeight="1">
      <c r="A87" s="26" t="s">
        <v>63</v>
      </c>
      <c r="B87" s="21">
        <f>'I Trimestre'!E87</f>
        <v>2268140422</v>
      </c>
      <c r="C87" s="21">
        <f>'II Trimestre-comentarios'!E87</f>
        <v>2510156422</v>
      </c>
      <c r="D87" s="21">
        <f>'III Trimestre'!E85</f>
        <v>2649296062</v>
      </c>
      <c r="E87" s="21">
        <f>B87</f>
        <v>2268140422</v>
      </c>
    </row>
    <row r="88" spans="1:5" ht="15" customHeight="1">
      <c r="A88" s="25" t="s">
        <v>56</v>
      </c>
      <c r="B88" s="31">
        <f>'I Trimestre'!E88</f>
        <v>1063499999.99</v>
      </c>
      <c r="C88" s="31">
        <f>'II Trimestre-comentarios'!E88</f>
        <v>817200000</v>
      </c>
      <c r="D88" s="31">
        <f>'III Trimestre'!E86</f>
        <v>1301312675.68</v>
      </c>
      <c r="E88" s="31">
        <f>SUM(B88:D88)</f>
        <v>3182012675.67</v>
      </c>
    </row>
    <row r="89" spans="1:5" ht="15" customHeight="1">
      <c r="A89" s="26" t="s">
        <v>62</v>
      </c>
      <c r="B89" s="21">
        <f>'I Trimestre'!E89</f>
        <v>449999999.99</v>
      </c>
      <c r="C89" s="21">
        <f>'II Trimestre-comentarios'!E89</f>
        <v>300050000</v>
      </c>
      <c r="D89" s="21">
        <f>'III Trimestre'!E87</f>
        <v>600000000</v>
      </c>
      <c r="E89" s="21">
        <f>SUM(B89:D89)</f>
        <v>1350049999.99</v>
      </c>
    </row>
    <row r="90" spans="1:5" ht="15" customHeight="1">
      <c r="A90" s="26" t="s">
        <v>63</v>
      </c>
      <c r="B90" s="21">
        <f>'I Trimestre'!E90</f>
        <v>613500000</v>
      </c>
      <c r="C90" s="21">
        <f>'II Trimestre-comentarios'!E90</f>
        <v>517150000</v>
      </c>
      <c r="D90" s="21">
        <f>'III Trimestre'!E88</f>
        <v>701312675.6800001</v>
      </c>
      <c r="E90" s="21">
        <f>SUM(B90:D90)</f>
        <v>1831962675.68</v>
      </c>
    </row>
    <row r="91" spans="1:5" ht="15" customHeight="1">
      <c r="A91" s="25" t="s">
        <v>57</v>
      </c>
      <c r="B91" s="31">
        <f>'I Trimestre'!E91</f>
        <v>3342230327.33</v>
      </c>
      <c r="C91" s="31">
        <f>'II Trimestre-comentarios'!E91</f>
        <v>3522372694.33</v>
      </c>
      <c r="D91" s="31">
        <f>'III Trimestre'!E89</f>
        <v>3763381865.26</v>
      </c>
      <c r="E91" s="31">
        <f>E88+E85</f>
        <v>5460743003.01</v>
      </c>
    </row>
    <row r="92" spans="1:5" ht="15" customHeight="1">
      <c r="A92" s="26" t="s">
        <v>62</v>
      </c>
      <c r="B92" s="21">
        <f>'I Trimestre'!E92</f>
        <v>460589905.33</v>
      </c>
      <c r="C92" s="21">
        <f>'II Trimestre-comentarios'!E92</f>
        <v>495066272.33</v>
      </c>
      <c r="D92" s="21">
        <f>'III Trimestre'!E90</f>
        <v>861563433.3299999</v>
      </c>
      <c r="E92" s="21">
        <f>E89+E86</f>
        <v>1360639905.33</v>
      </c>
    </row>
    <row r="93" spans="1:5" ht="15" customHeight="1">
      <c r="A93" s="26" t="s">
        <v>63</v>
      </c>
      <c r="B93" s="21">
        <f>'I Trimestre'!E93</f>
        <v>2881640422</v>
      </c>
      <c r="C93" s="21">
        <f>'II Trimestre-comentarios'!E93</f>
        <v>3027306422</v>
      </c>
      <c r="D93" s="21">
        <f>'III Trimestre'!E91</f>
        <v>3350608737.6800003</v>
      </c>
      <c r="E93" s="21">
        <f>E90+E87</f>
        <v>4100103097.6800003</v>
      </c>
    </row>
    <row r="94" spans="1:5" ht="15" customHeight="1">
      <c r="A94" s="25" t="s">
        <v>58</v>
      </c>
      <c r="B94" s="31">
        <f>'I Trimestre'!E94</f>
        <v>637057633</v>
      </c>
      <c r="C94" s="31">
        <f>'II Trimestre-comentarios'!E94</f>
        <v>1060303504.75</v>
      </c>
      <c r="D94" s="31">
        <f>'III Trimestre'!E92</f>
        <v>664159651</v>
      </c>
      <c r="E94" s="31">
        <f>SUM(B94:D94)</f>
        <v>2361520788.75</v>
      </c>
    </row>
    <row r="95" spans="1:5" ht="15" customHeight="1">
      <c r="A95" s="26" t="s">
        <v>62</v>
      </c>
      <c r="B95" s="21">
        <f>'I Trimestre'!E95</f>
        <v>265573633</v>
      </c>
      <c r="C95" s="21">
        <f>'II Trimestre-comentarios'!E95</f>
        <v>241819290</v>
      </c>
      <c r="D95" s="21">
        <f>'III Trimestre'!E93</f>
        <v>423373651</v>
      </c>
      <c r="E95" s="21">
        <f>SUM(B95:D95)</f>
        <v>930766574</v>
      </c>
    </row>
    <row r="96" spans="1:5" s="44" customFormat="1" ht="15" customHeight="1">
      <c r="A96" s="43" t="s">
        <v>69</v>
      </c>
      <c r="B96" s="21">
        <f>'I Trimestre'!E96</f>
        <v>0</v>
      </c>
      <c r="C96" s="21">
        <f>'II Trimestre-comentarios'!E96</f>
        <v>45211845.07</v>
      </c>
      <c r="D96" s="21">
        <f>'III Trimestre'!E94</f>
        <v>476296</v>
      </c>
      <c r="E96" s="21">
        <f>SUM(B96:D96)</f>
        <v>45688141.07</v>
      </c>
    </row>
    <row r="97" spans="1:5" s="44" customFormat="1" ht="15" customHeight="1">
      <c r="A97" s="43" t="s">
        <v>70</v>
      </c>
      <c r="B97" s="21">
        <f>'I Trimestre'!E97</f>
        <v>0</v>
      </c>
      <c r="C97" s="21">
        <f>'II Trimestre-comentarios'!E97</f>
        <v>228270369.68</v>
      </c>
      <c r="D97" s="21">
        <f>'III Trimestre'!E95</f>
        <v>10113609.34</v>
      </c>
      <c r="E97" s="21">
        <f>SUM(B97:D97)</f>
        <v>238383979.02</v>
      </c>
    </row>
    <row r="98" spans="1:5" ht="15" customHeight="1">
      <c r="A98" s="26" t="s">
        <v>63</v>
      </c>
      <c r="B98" s="21">
        <f>'I Trimestre'!E98</f>
        <v>371484000</v>
      </c>
      <c r="C98" s="21">
        <f>'II Trimestre-comentarios'!E98</f>
        <v>545002000</v>
      </c>
      <c r="D98" s="21">
        <f>'III Trimestre'!E96</f>
        <v>240786000</v>
      </c>
      <c r="E98" s="21">
        <f>SUM(B98:D98)</f>
        <v>1157272000</v>
      </c>
    </row>
    <row r="99" spans="1:5" ht="15" customHeight="1">
      <c r="A99" s="25" t="s">
        <v>59</v>
      </c>
      <c r="B99" s="31">
        <f>'I Trimestre'!E99</f>
        <v>2705172694.33</v>
      </c>
      <c r="C99" s="31">
        <f>'II Trimestre-comentarios'!E99</f>
        <v>2462069189.58</v>
      </c>
      <c r="D99" s="31">
        <f>'III Trimestre'!E97</f>
        <v>3099222214.26</v>
      </c>
      <c r="E99" s="31">
        <f>E91-E94</f>
        <v>3099222214.26</v>
      </c>
    </row>
    <row r="100" spans="1:5" ht="15" customHeight="1">
      <c r="A100" s="26" t="s">
        <v>62</v>
      </c>
      <c r="B100" s="21">
        <f>'I Trimestre'!E100</f>
        <v>195016272.32999998</v>
      </c>
      <c r="C100" s="21">
        <f>'II Trimestre-comentarios'!E100</f>
        <v>-20235232.420000017</v>
      </c>
      <c r="D100" s="21">
        <f>'III Trimestre'!E98</f>
        <v>438189782.3299999</v>
      </c>
      <c r="E100" s="21">
        <f>E92-E95</f>
        <v>429873331.3299999</v>
      </c>
    </row>
    <row r="101" spans="1:5" ht="15" customHeight="1">
      <c r="A101" s="26" t="s">
        <v>63</v>
      </c>
      <c r="B101" s="21">
        <f>'I Trimestre'!E101</f>
        <v>2510156422</v>
      </c>
      <c r="C101" s="21">
        <f>'II Trimestre-comentarios'!E101</f>
        <v>2482304422</v>
      </c>
      <c r="D101" s="21">
        <f>'III Trimestre'!E99</f>
        <v>3109822737.6800003</v>
      </c>
      <c r="E101" s="21">
        <f>E93-E98</f>
        <v>2942831097.6800003</v>
      </c>
    </row>
    <row r="102" spans="1:5" ht="15" customHeight="1" thickBot="1">
      <c r="A102" s="27"/>
      <c r="B102" s="28"/>
      <c r="C102" s="28"/>
      <c r="D102" s="28"/>
      <c r="E102" s="28"/>
    </row>
    <row r="103" ht="15" customHeight="1" thickTop="1">
      <c r="A103" s="62" t="s">
        <v>74</v>
      </c>
    </row>
    <row r="104" ht="15" customHeight="1"/>
    <row r="105" ht="15" customHeight="1">
      <c r="A105" s="71" t="s">
        <v>77</v>
      </c>
    </row>
  </sheetData>
  <sheetProtection/>
  <mergeCells count="12">
    <mergeCell ref="A56:E56"/>
    <mergeCell ref="A36:E36"/>
    <mergeCell ref="A58:E58"/>
    <mergeCell ref="A81:E81"/>
    <mergeCell ref="A79:E79"/>
    <mergeCell ref="A80:E80"/>
    <mergeCell ref="A57:E57"/>
    <mergeCell ref="A1:F1"/>
    <mergeCell ref="A8:F8"/>
    <mergeCell ref="A9:F9"/>
    <mergeCell ref="A34:E34"/>
    <mergeCell ref="A35:E3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4"/>
  <sheetViews>
    <sheetView zoomScale="80" zoomScaleNormal="80" zoomScalePageLayoutView="0" workbookViewId="0" topLeftCell="A64">
      <selection activeCell="D90" sqref="D90"/>
    </sheetView>
  </sheetViews>
  <sheetFormatPr defaultColWidth="11.57421875" defaultRowHeight="15"/>
  <cols>
    <col min="1" max="1" width="54.28125" style="2" customWidth="1"/>
    <col min="2" max="2" width="16.421875" style="2" customWidth="1"/>
    <col min="3" max="3" width="18.8515625" style="2" customWidth="1"/>
    <col min="4" max="4" width="24.28125" style="2" customWidth="1"/>
    <col min="5" max="5" width="18.28125" style="2" bestFit="1" customWidth="1"/>
    <col min="6" max="6" width="16.421875" style="2" customWidth="1"/>
    <col min="7" max="7" width="25.8515625" style="2" customWidth="1"/>
    <col min="8" max="8" width="20.421875" style="2" customWidth="1"/>
    <col min="9" max="9" width="26.140625" style="2" customWidth="1"/>
    <col min="10" max="10" width="15.57421875" style="2" customWidth="1"/>
    <col min="11" max="11" width="19.00390625" style="2" customWidth="1"/>
    <col min="12" max="15" width="15.57421875" style="2" customWidth="1"/>
    <col min="16" max="16384" width="11.57421875" style="2" customWidth="1"/>
  </cols>
  <sheetData>
    <row r="1" spans="1:7" ht="15" customHeight="1">
      <c r="A1" s="154" t="s">
        <v>0</v>
      </c>
      <c r="B1" s="154"/>
      <c r="C1" s="154"/>
      <c r="D1" s="154"/>
      <c r="E1" s="154"/>
      <c r="F1" s="154"/>
      <c r="G1" s="154"/>
    </row>
    <row r="2" spans="1:6" ht="15" customHeight="1">
      <c r="A2" s="3" t="s">
        <v>3</v>
      </c>
      <c r="B2" s="4" t="s">
        <v>4</v>
      </c>
      <c r="C2" s="5"/>
      <c r="D2" s="5"/>
      <c r="E2" s="5"/>
      <c r="F2" s="5"/>
    </row>
    <row r="3" spans="1:6" ht="15" customHeight="1">
      <c r="A3" s="3" t="s">
        <v>5</v>
      </c>
      <c r="B3" s="4" t="s">
        <v>6</v>
      </c>
      <c r="C3" s="6"/>
      <c r="D3" s="5"/>
      <c r="E3" s="5"/>
      <c r="F3" s="5"/>
    </row>
    <row r="4" spans="1:6" ht="15" customHeight="1">
      <c r="A4" s="3" t="s">
        <v>7</v>
      </c>
      <c r="B4" s="5" t="s">
        <v>8</v>
      </c>
      <c r="C4" s="6"/>
      <c r="D4" s="5"/>
      <c r="E4" s="5"/>
      <c r="F4" s="5"/>
    </row>
    <row r="5" spans="1:6" ht="15" customHeight="1">
      <c r="A5" s="3" t="s">
        <v>66</v>
      </c>
      <c r="B5" s="34">
        <v>2018</v>
      </c>
      <c r="C5" s="5"/>
      <c r="D5" s="5"/>
      <c r="E5" s="5"/>
      <c r="F5" s="5"/>
    </row>
    <row r="6" spans="1:6" ht="15" customHeight="1">
      <c r="A6" s="3"/>
      <c r="B6" s="7"/>
      <c r="C6" s="5"/>
      <c r="D6" s="5"/>
      <c r="E6" s="5"/>
      <c r="F6" s="5"/>
    </row>
    <row r="7" spans="1:2" ht="15" customHeight="1">
      <c r="A7" s="8"/>
      <c r="B7" s="8"/>
    </row>
    <row r="8" spans="1:7" ht="15" customHeight="1">
      <c r="A8" s="154" t="s">
        <v>1</v>
      </c>
      <c r="B8" s="154"/>
      <c r="C8" s="154"/>
      <c r="D8" s="154"/>
      <c r="E8" s="154"/>
      <c r="F8" s="154"/>
      <c r="G8" s="154"/>
    </row>
    <row r="9" spans="1:7" ht="15" customHeight="1">
      <c r="A9" s="154" t="s">
        <v>2</v>
      </c>
      <c r="B9" s="154"/>
      <c r="C9" s="154"/>
      <c r="D9" s="154"/>
      <c r="E9" s="154"/>
      <c r="F9" s="154"/>
      <c r="G9" s="154"/>
    </row>
    <row r="10" ht="15" customHeight="1"/>
    <row r="11" spans="1:7" ht="15" customHeight="1" thickBot="1">
      <c r="A11" s="9" t="s">
        <v>9</v>
      </c>
      <c r="B11" s="9" t="s">
        <v>10</v>
      </c>
      <c r="C11" s="9" t="s">
        <v>45</v>
      </c>
      <c r="D11" s="9" t="s">
        <v>46</v>
      </c>
      <c r="E11" s="9" t="s">
        <v>47</v>
      </c>
      <c r="F11" s="9" t="s">
        <v>48</v>
      </c>
      <c r="G11" s="9" t="s">
        <v>49</v>
      </c>
    </row>
    <row r="12" spans="1:7" ht="15" customHeight="1">
      <c r="A12" s="10"/>
      <c r="B12" s="10"/>
      <c r="C12" s="10"/>
      <c r="D12" s="10"/>
      <c r="E12" s="10"/>
      <c r="F12" s="10"/>
      <c r="G12" s="10"/>
    </row>
    <row r="13" ht="15" customHeight="1">
      <c r="A13" s="11" t="s">
        <v>24</v>
      </c>
    </row>
    <row r="14" spans="1:7" ht="15" customHeight="1">
      <c r="A14" s="12" t="s">
        <v>25</v>
      </c>
      <c r="B14" s="2" t="s">
        <v>26</v>
      </c>
      <c r="C14" s="13">
        <f>'I Trimestre'!F14</f>
        <v>59</v>
      </c>
      <c r="D14" s="13">
        <f>'II Trimestre-comentarios'!F14</f>
        <v>79</v>
      </c>
      <c r="E14" s="13">
        <f>'III Trimestre'!F14</f>
        <v>133</v>
      </c>
      <c r="F14" s="13">
        <f>'IV Trimestre'!F14</f>
        <v>86</v>
      </c>
      <c r="G14" s="14">
        <f>SUM(C14:F14)</f>
        <v>357</v>
      </c>
    </row>
    <row r="15" spans="1:7" ht="15" customHeight="1">
      <c r="A15" s="12" t="s">
        <v>27</v>
      </c>
      <c r="B15" s="2" t="s">
        <v>26</v>
      </c>
      <c r="C15" s="13">
        <f>'I Trimestre'!F15</f>
        <v>102</v>
      </c>
      <c r="D15" s="13">
        <f>'II Trimestre-comentarios'!F15</f>
        <v>176</v>
      </c>
      <c r="E15" s="13">
        <f>'III Trimestre'!F15</f>
        <v>58</v>
      </c>
      <c r="F15" s="13">
        <f>'IV Trimestre'!F15</f>
        <v>93</v>
      </c>
      <c r="G15" s="14">
        <f>SUM(C15:F15)</f>
        <v>429</v>
      </c>
    </row>
    <row r="16" spans="1:7" ht="15" customHeight="1">
      <c r="A16" s="11" t="s">
        <v>28</v>
      </c>
      <c r="C16" s="13"/>
      <c r="D16" s="13"/>
      <c r="E16" s="13"/>
      <c r="F16" s="13"/>
      <c r="G16" s="14"/>
    </row>
    <row r="17" spans="1:7" ht="15" customHeight="1">
      <c r="A17" s="12" t="s">
        <v>25</v>
      </c>
      <c r="C17" s="13"/>
      <c r="D17" s="13"/>
      <c r="E17" s="13"/>
      <c r="F17" s="13"/>
      <c r="G17" s="14"/>
    </row>
    <row r="18" spans="1:7" s="33" customFormat="1" ht="15" customHeight="1">
      <c r="A18" s="12"/>
      <c r="B18" s="37" t="s">
        <v>29</v>
      </c>
      <c r="C18" s="13">
        <f>'I Trimestre'!F18</f>
        <v>317</v>
      </c>
      <c r="D18" s="13">
        <f>'II Trimestre-comentarios'!F18</f>
        <v>0</v>
      </c>
      <c r="E18" s="13">
        <f>'III Trimestre'!F18</f>
        <v>84</v>
      </c>
      <c r="F18" s="13">
        <f>'IV Trimestre'!F18</f>
        <v>338</v>
      </c>
      <c r="G18" s="35"/>
    </row>
    <row r="19" spans="1:7" s="33" customFormat="1" ht="15" customHeight="1">
      <c r="A19" s="38" t="s">
        <v>67</v>
      </c>
      <c r="B19" s="33" t="s">
        <v>26</v>
      </c>
      <c r="C19" s="13">
        <f>'I Trimestre'!F19</f>
        <v>200</v>
      </c>
      <c r="D19" s="13">
        <f>'II Trimestre-comentarios'!F19</f>
        <v>0</v>
      </c>
      <c r="E19" s="13">
        <f>'III Trimestre'!F19</f>
        <v>0</v>
      </c>
      <c r="F19" s="13">
        <f>'IV Trimestre'!F19</f>
        <v>0</v>
      </c>
      <c r="G19" s="55">
        <f>SUM(C19:F19)</f>
        <v>200</v>
      </c>
    </row>
    <row r="20" spans="1:7" ht="15" customHeight="1">
      <c r="A20" s="38" t="s">
        <v>68</v>
      </c>
      <c r="B20" s="37" t="s">
        <v>26</v>
      </c>
      <c r="C20" s="13">
        <f>'I Trimestre'!F20</f>
        <v>117</v>
      </c>
      <c r="D20" s="13">
        <f>'II Trimestre-comentarios'!F20</f>
        <v>326</v>
      </c>
      <c r="E20" s="13">
        <f>'III Trimestre'!F20</f>
        <v>84</v>
      </c>
      <c r="F20" s="13">
        <f>'IV Trimestre'!F20</f>
        <v>338</v>
      </c>
      <c r="G20" s="55">
        <f>SUM(C20:F20)</f>
        <v>865</v>
      </c>
    </row>
    <row r="21" spans="1:7" ht="15" customHeight="1">
      <c r="A21" s="12"/>
      <c r="B21" s="33"/>
      <c r="C21" s="13"/>
      <c r="D21" s="13"/>
      <c r="E21" s="13"/>
      <c r="F21" s="13"/>
      <c r="G21" s="14"/>
    </row>
    <row r="22" spans="1:7" ht="15" customHeight="1">
      <c r="A22" s="12" t="s">
        <v>27</v>
      </c>
      <c r="C22" s="13"/>
      <c r="D22" s="13"/>
      <c r="E22" s="13"/>
      <c r="F22" s="13"/>
      <c r="G22" s="14"/>
    </row>
    <row r="23" spans="1:7" ht="15" customHeight="1">
      <c r="A23" s="12"/>
      <c r="B23" s="2" t="s">
        <v>26</v>
      </c>
      <c r="C23" s="13">
        <f>'I Trimestre'!F23</f>
        <v>0</v>
      </c>
      <c r="D23" s="13">
        <f>'II Trimestre-comentarios'!F23</f>
        <v>0</v>
      </c>
      <c r="E23" s="13">
        <f>'III Trimestre'!F23</f>
        <v>0</v>
      </c>
      <c r="F23" s="13">
        <f>'IV Trimestre'!F23</f>
        <v>0</v>
      </c>
      <c r="G23" s="14">
        <f>SUM(C23:F23)</f>
        <v>0</v>
      </c>
    </row>
    <row r="24" spans="1:7" ht="15" customHeight="1">
      <c r="A24" s="12"/>
      <c r="B24" s="2" t="s">
        <v>29</v>
      </c>
      <c r="C24" s="13">
        <f>'I Trimestre'!F24</f>
        <v>0</v>
      </c>
      <c r="D24" s="13">
        <f>'II Trimestre-comentarios'!F24</f>
        <v>0</v>
      </c>
      <c r="E24" s="13">
        <f>'III Trimestre'!F24</f>
        <v>0</v>
      </c>
      <c r="F24" s="13">
        <f>'IV Trimestre'!F24</f>
        <v>0</v>
      </c>
      <c r="G24" s="14">
        <f>SUM(C24:F24)</f>
        <v>0</v>
      </c>
    </row>
    <row r="25" spans="1:7" ht="15" customHeight="1">
      <c r="A25" s="58" t="s">
        <v>30</v>
      </c>
      <c r="C25" s="60">
        <f>SUM(C26:C27)</f>
        <v>0</v>
      </c>
      <c r="D25" s="60">
        <f>SUM(D26:D27)</f>
        <v>0</v>
      </c>
      <c r="E25" s="60">
        <f>SUM(E26:E27)</f>
        <v>116</v>
      </c>
      <c r="F25" s="60">
        <f>SUM(F26:F27)</f>
        <v>104</v>
      </c>
      <c r="G25" s="60">
        <f>SUM(G26:G27)</f>
        <v>220</v>
      </c>
    </row>
    <row r="26" spans="1:7" ht="15" customHeight="1">
      <c r="A26" s="12" t="s">
        <v>25</v>
      </c>
      <c r="B26" s="2" t="s">
        <v>26</v>
      </c>
      <c r="C26" s="13">
        <f>'I Trimestre'!F26</f>
        <v>0</v>
      </c>
      <c r="D26" s="13">
        <f>'II Trimestre-comentarios'!F26</f>
        <v>0</v>
      </c>
      <c r="E26" s="13">
        <f>'III Trimestre'!F26</f>
        <v>116</v>
      </c>
      <c r="F26" s="13">
        <f>'IV Trimestre'!F26</f>
        <v>104</v>
      </c>
      <c r="G26" s="14">
        <f>SUM(C26:F26)</f>
        <v>220</v>
      </c>
    </row>
    <row r="27" spans="1:7" ht="15" customHeight="1">
      <c r="A27" s="12" t="s">
        <v>27</v>
      </c>
      <c r="B27" s="2" t="s">
        <v>26</v>
      </c>
      <c r="C27" s="13">
        <f>'I Trimestre'!F27</f>
        <v>0</v>
      </c>
      <c r="D27" s="13">
        <f>'II Trimestre-comentarios'!F27</f>
        <v>0</v>
      </c>
      <c r="E27" s="13">
        <f>'III Trimestre'!F27</f>
        <v>0</v>
      </c>
      <c r="F27" s="13">
        <f>'IV Trimestre'!F27</f>
        <v>0</v>
      </c>
      <c r="G27" s="14">
        <f>SUM(C27:F27)</f>
        <v>0</v>
      </c>
    </row>
    <row r="28" spans="3:6" ht="15" customHeight="1">
      <c r="C28" s="13">
        <f>'I Trimestre'!F28</f>
        <v>0</v>
      </c>
      <c r="D28" s="13">
        <f>'II Trimestre-comentarios'!F28</f>
        <v>0</v>
      </c>
      <c r="E28" s="13">
        <f>'III Trimestre'!F28</f>
        <v>0</v>
      </c>
      <c r="F28" s="13">
        <f>'IV Trimestre'!F28</f>
        <v>0</v>
      </c>
    </row>
    <row r="29" spans="1:8" ht="15" customHeight="1" thickBot="1">
      <c r="A29" s="15" t="s">
        <v>31</v>
      </c>
      <c r="B29" s="15"/>
      <c r="C29" s="61">
        <f>C14+C15+C19+C23+C26+C27</f>
        <v>361</v>
      </c>
      <c r="D29" s="61">
        <f>D14+D15+D19+D23+D26+D27</f>
        <v>255</v>
      </c>
      <c r="E29" s="61">
        <f>E14+E15+E19+E23+E26+E27</f>
        <v>307</v>
      </c>
      <c r="F29" s="61">
        <f>F14+F15+F20+F23+F26+F27</f>
        <v>621</v>
      </c>
      <c r="G29" s="61">
        <f>G14+G15+G20+G23+G26+G27</f>
        <v>1871</v>
      </c>
      <c r="H29" s="49"/>
    </row>
    <row r="30" spans="1:15" ht="15" customHeight="1" thickTop="1">
      <c r="A30" s="16" t="s">
        <v>64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ht="15" customHeight="1">
      <c r="A31" s="129" t="s">
        <v>95</v>
      </c>
    </row>
    <row r="32" ht="15" customHeight="1"/>
    <row r="33" ht="15" customHeight="1"/>
    <row r="34" spans="1:6" ht="15" customHeight="1">
      <c r="A34" s="155" t="s">
        <v>32</v>
      </c>
      <c r="B34" s="155"/>
      <c r="C34" s="155"/>
      <c r="D34" s="155"/>
      <c r="E34" s="155"/>
      <c r="F34" s="155"/>
    </row>
    <row r="35" spans="1:6" ht="15" customHeight="1">
      <c r="A35" s="154" t="s">
        <v>33</v>
      </c>
      <c r="B35" s="154"/>
      <c r="C35" s="154"/>
      <c r="D35" s="154"/>
      <c r="E35" s="154"/>
      <c r="F35" s="154"/>
    </row>
    <row r="36" spans="1:14" ht="15" customHeight="1">
      <c r="A36" s="154" t="s">
        <v>65</v>
      </c>
      <c r="B36" s="154"/>
      <c r="C36" s="154"/>
      <c r="D36" s="154"/>
      <c r="E36" s="154"/>
      <c r="F36" s="154"/>
      <c r="G36" s="13"/>
      <c r="H36" s="13"/>
      <c r="I36" s="13"/>
      <c r="J36" s="13"/>
      <c r="K36" s="13"/>
      <c r="L36" s="13"/>
      <c r="M36" s="13"/>
      <c r="N36" s="13"/>
    </row>
    <row r="37" ht="15" customHeight="1"/>
    <row r="38" spans="1:6" ht="15" customHeight="1" thickBot="1">
      <c r="A38" s="9" t="s">
        <v>9</v>
      </c>
      <c r="B38" s="9" t="s">
        <v>45</v>
      </c>
      <c r="C38" s="9" t="s">
        <v>46</v>
      </c>
      <c r="D38" s="9" t="s">
        <v>47</v>
      </c>
      <c r="E38" s="9" t="s">
        <v>48</v>
      </c>
      <c r="F38" s="9" t="s">
        <v>49</v>
      </c>
    </row>
    <row r="39" ht="15" customHeight="1"/>
    <row r="40" spans="1:6" ht="15" customHeight="1">
      <c r="A40" s="2" t="s">
        <v>34</v>
      </c>
      <c r="B40" s="107">
        <f>'I Trimestre'!E40</f>
        <v>265573633</v>
      </c>
      <c r="C40" s="107">
        <f>SUM(C41:C44)</f>
        <v>234268736</v>
      </c>
      <c r="D40" s="107">
        <f>'III Trimestre'!E38</f>
        <v>423373651</v>
      </c>
      <c r="E40" s="107">
        <f>'IV Trimestre'!E40</f>
        <v>318718946</v>
      </c>
      <c r="F40" s="107">
        <f>SUM(B40:E40)</f>
        <v>1241934966</v>
      </c>
    </row>
    <row r="41" spans="1:6" ht="15" customHeight="1">
      <c r="A41" s="11" t="s">
        <v>24</v>
      </c>
      <c r="B41" s="8">
        <f>'I Trimestre'!E41</f>
        <v>238498615</v>
      </c>
      <c r="C41" s="8">
        <f>+'II Trimestre '!E41</f>
        <v>218536000</v>
      </c>
      <c r="D41" s="8">
        <f>'III Trimestre'!E39</f>
        <v>399195296</v>
      </c>
      <c r="E41" s="8">
        <f>'IV Trimestre'!E41</f>
        <v>284242000</v>
      </c>
      <c r="F41" s="8">
        <f>SUM(B41:E41)</f>
        <v>1140471911</v>
      </c>
    </row>
    <row r="42" spans="1:6" ht="15" customHeight="1">
      <c r="A42" s="11" t="s">
        <v>28</v>
      </c>
      <c r="B42" s="8">
        <f>'I Trimestre'!E42</f>
        <v>25077171</v>
      </c>
      <c r="C42" s="8">
        <f>+'II Trimestre '!E42</f>
        <v>14916839</v>
      </c>
      <c r="D42" s="8">
        <f>'III Trimestre'!E40</f>
        <v>10113609</v>
      </c>
      <c r="E42" s="8">
        <f>'IV Trimestre'!E42</f>
        <v>28263428</v>
      </c>
      <c r="F42" s="8">
        <f>SUM(B42:E42)</f>
        <v>78371047</v>
      </c>
    </row>
    <row r="43" spans="1:6" ht="15" customHeight="1">
      <c r="A43" s="11" t="s">
        <v>30</v>
      </c>
      <c r="B43" s="8">
        <f>'I Trimestre'!E43</f>
        <v>1997847</v>
      </c>
      <c r="C43" s="8">
        <f>+'II Trimestre '!E43</f>
        <v>815897</v>
      </c>
      <c r="D43" s="8">
        <f>'III Trimestre'!E41</f>
        <v>14064746</v>
      </c>
      <c r="E43" s="8">
        <f>'IV Trimestre'!E43</f>
        <v>6213518</v>
      </c>
      <c r="F43" s="8">
        <f>SUM(B43:E43)</f>
        <v>23092008</v>
      </c>
    </row>
    <row r="44" spans="1:6" ht="15" customHeight="1">
      <c r="A44" s="11" t="s">
        <v>35</v>
      </c>
      <c r="B44" s="8">
        <f>'I Trimestre'!E44</f>
        <v>0</v>
      </c>
      <c r="C44" s="8">
        <f>'II Trimestre-comentarios'!E44</f>
        <v>0</v>
      </c>
      <c r="D44" s="8">
        <f>'III Trimestre'!E42</f>
        <v>0</v>
      </c>
      <c r="E44" s="8">
        <f>'IV Trimestre'!E44</f>
        <v>0</v>
      </c>
      <c r="F44" s="8">
        <f>SUM(B44:E44)</f>
        <v>0</v>
      </c>
    </row>
    <row r="45" spans="1:6" ht="15" customHeight="1">
      <c r="A45" s="11"/>
      <c r="B45" s="8"/>
      <c r="C45" s="8"/>
      <c r="D45" s="8"/>
      <c r="E45" s="8"/>
      <c r="F45" s="8"/>
    </row>
    <row r="46" spans="1:6" ht="15" customHeight="1">
      <c r="A46" s="2" t="s">
        <v>36</v>
      </c>
      <c r="B46" s="8">
        <f>'I Trimestre'!E46</f>
        <v>371484000</v>
      </c>
      <c r="C46" s="8">
        <f>SUM(C47:C50)</f>
        <v>486000360</v>
      </c>
      <c r="D46" s="8">
        <f>'III Trimestre'!E44</f>
        <v>240786000</v>
      </c>
      <c r="E46" s="8">
        <f>'IV Trimestre'!E46</f>
        <v>366139078</v>
      </c>
      <c r="F46" s="8">
        <f>SUM(B46:E46)</f>
        <v>1464409438</v>
      </c>
    </row>
    <row r="47" spans="1:6" ht="15" customHeight="1">
      <c r="A47" s="11" t="s">
        <v>24</v>
      </c>
      <c r="B47" s="8">
        <f>'I Trimestre'!E47</f>
        <v>361468000</v>
      </c>
      <c r="C47" s="8">
        <f>+'II Trimestre '!E47</f>
        <v>486000360</v>
      </c>
      <c r="D47" s="8">
        <f>'III Trimestre'!E45</f>
        <v>240786000</v>
      </c>
      <c r="E47" s="8">
        <f>'IV Trimestre'!E47</f>
        <v>366139078</v>
      </c>
      <c r="F47" s="8">
        <f>SUM(B47:E47)</f>
        <v>1454393438</v>
      </c>
    </row>
    <row r="48" spans="1:6" ht="15" customHeight="1">
      <c r="A48" s="11" t="s">
        <v>28</v>
      </c>
      <c r="B48" s="8">
        <f>'I Trimestre'!E48</f>
        <v>10016000</v>
      </c>
      <c r="C48" s="8">
        <f>'II Trimestre-comentarios'!E48</f>
        <v>0</v>
      </c>
      <c r="D48" s="8">
        <f>'III Trimestre'!E46</f>
        <v>0</v>
      </c>
      <c r="E48" s="8">
        <f>'IV Trimestre'!E48</f>
        <v>0</v>
      </c>
      <c r="F48" s="8">
        <f>SUM(B48:E48)</f>
        <v>10016000</v>
      </c>
    </row>
    <row r="49" spans="1:6" ht="15" customHeight="1">
      <c r="A49" s="11" t="s">
        <v>30</v>
      </c>
      <c r="B49" s="8">
        <f>'I Trimestre'!E49</f>
        <v>0</v>
      </c>
      <c r="C49" s="8">
        <f>'II Trimestre-comentarios'!E49</f>
        <v>0</v>
      </c>
      <c r="D49" s="8">
        <f>'III Trimestre'!E47</f>
        <v>0</v>
      </c>
      <c r="E49" s="8">
        <f>'IV Trimestre'!E49</f>
        <v>0</v>
      </c>
      <c r="F49" s="8">
        <f>SUM(B49:E49)</f>
        <v>0</v>
      </c>
    </row>
    <row r="50" spans="1:6" ht="15" customHeight="1">
      <c r="A50" s="11" t="s">
        <v>35</v>
      </c>
      <c r="B50" s="8">
        <f>'I Trimestre'!E50</f>
        <v>0</v>
      </c>
      <c r="C50" s="8">
        <f>'II Trimestre-comentarios'!E50</f>
        <v>0</v>
      </c>
      <c r="D50" s="8">
        <f>'III Trimestre'!E48</f>
        <v>0</v>
      </c>
      <c r="E50" s="8">
        <f>'IV Trimestre'!E50</f>
        <v>0</v>
      </c>
      <c r="F50" s="8">
        <f>SUM(B50:E50)</f>
        <v>0</v>
      </c>
    </row>
    <row r="51" spans="2:6" ht="15" customHeight="1">
      <c r="B51" s="8"/>
      <c r="C51" s="8"/>
      <c r="D51" s="8"/>
      <c r="E51" s="8"/>
      <c r="F51" s="8"/>
    </row>
    <row r="52" spans="1:6" ht="15" customHeight="1" thickBot="1">
      <c r="A52" s="15" t="s">
        <v>31</v>
      </c>
      <c r="B52" s="30">
        <f>B40+B46</f>
        <v>637057633</v>
      </c>
      <c r="C52" s="30">
        <f>C40+C46</f>
        <v>720269096</v>
      </c>
      <c r="D52" s="30">
        <f>D40+D46</f>
        <v>664159651</v>
      </c>
      <c r="E52" s="30">
        <f>E40+E46</f>
        <v>684858024</v>
      </c>
      <c r="F52" s="30">
        <f>F40+F46</f>
        <v>2706344404</v>
      </c>
    </row>
    <row r="53" ht="15" customHeight="1" thickTop="1">
      <c r="A53" s="129" t="s">
        <v>95</v>
      </c>
    </row>
    <row r="54" ht="15" customHeight="1"/>
    <row r="55" ht="15" customHeight="1"/>
    <row r="56" spans="1:6" ht="15" customHeight="1">
      <c r="A56" s="154" t="s">
        <v>37</v>
      </c>
      <c r="B56" s="154"/>
      <c r="C56" s="154"/>
      <c r="D56" s="154"/>
      <c r="E56" s="154"/>
      <c r="F56" s="154"/>
    </row>
    <row r="57" spans="1:6" ht="15" customHeight="1">
      <c r="A57" s="154" t="s">
        <v>33</v>
      </c>
      <c r="B57" s="154"/>
      <c r="C57" s="154"/>
      <c r="D57" s="154"/>
      <c r="E57" s="154"/>
      <c r="F57" s="154"/>
    </row>
    <row r="58" spans="1:14" ht="15" customHeight="1">
      <c r="A58" s="154" t="s">
        <v>65</v>
      </c>
      <c r="B58" s="154"/>
      <c r="C58" s="154"/>
      <c r="D58" s="154"/>
      <c r="E58" s="154"/>
      <c r="F58" s="154"/>
      <c r="G58" s="13"/>
      <c r="H58" s="13"/>
      <c r="I58" s="13"/>
      <c r="J58" s="13"/>
      <c r="K58" s="13"/>
      <c r="L58" s="13"/>
      <c r="M58" s="13"/>
      <c r="N58" s="13"/>
    </row>
    <row r="59" ht="15" customHeight="1">
      <c r="A59" s="18"/>
    </row>
    <row r="60" spans="1:6" ht="15" customHeight="1" thickBot="1">
      <c r="A60" s="19" t="s">
        <v>38</v>
      </c>
      <c r="B60" s="9" t="s">
        <v>45</v>
      </c>
      <c r="C60" s="9" t="s">
        <v>46</v>
      </c>
      <c r="D60" s="9" t="s">
        <v>47</v>
      </c>
      <c r="E60" s="9" t="s">
        <v>48</v>
      </c>
      <c r="F60" s="9" t="s">
        <v>49</v>
      </c>
    </row>
    <row r="61" ht="15" customHeight="1"/>
    <row r="62" spans="1:6" ht="15" customHeight="1">
      <c r="A62" s="2" t="s">
        <v>34</v>
      </c>
      <c r="B62" s="8">
        <f>SUM(B63:B66)</f>
        <v>265573633</v>
      </c>
      <c r="C62" s="8">
        <f>'II Trimestre-comentarios'!E62</f>
        <v>241819290</v>
      </c>
      <c r="D62" s="8">
        <f>SUM(D63:D66)</f>
        <v>423373651</v>
      </c>
      <c r="E62" s="8">
        <f>SUM(E63:E66)</f>
        <v>318718946</v>
      </c>
      <c r="F62" s="8">
        <f>SUM(F63:F66)</f>
        <v>1227554520</v>
      </c>
    </row>
    <row r="63" spans="1:6" ht="15" customHeight="1">
      <c r="A63" s="2" t="s">
        <v>39</v>
      </c>
      <c r="B63" s="8">
        <f>'I Trimestre'!E63</f>
        <v>25077171</v>
      </c>
      <c r="C63" s="8">
        <f>'II Trimestre-comentarios'!E63</f>
        <v>1352290</v>
      </c>
      <c r="D63" s="8">
        <f>'III Trimestre'!E61</f>
        <v>10113609</v>
      </c>
      <c r="E63" s="8">
        <f>'IV Trimestre'!E63</f>
        <v>28263428</v>
      </c>
      <c r="F63" s="8">
        <f>SUM(B63:E63)</f>
        <v>64806498</v>
      </c>
    </row>
    <row r="64" spans="1:6" ht="15" customHeight="1">
      <c r="A64" s="2" t="s">
        <v>61</v>
      </c>
      <c r="B64" s="8">
        <f>+B41</f>
        <v>238498615</v>
      </c>
      <c r="C64" s="8">
        <f>+C41</f>
        <v>218536000</v>
      </c>
      <c r="D64" s="8">
        <f>+D41</f>
        <v>399195296</v>
      </c>
      <c r="E64" s="8">
        <f>+E41</f>
        <v>284242000</v>
      </c>
      <c r="F64" s="8">
        <f>+F41</f>
        <v>1140471911</v>
      </c>
    </row>
    <row r="65" spans="1:6" ht="15" customHeight="1">
      <c r="A65" s="128" t="s">
        <v>30</v>
      </c>
      <c r="B65" s="8">
        <f>+B43</f>
        <v>1997847</v>
      </c>
      <c r="C65" s="8"/>
      <c r="D65" s="8">
        <f>+D43</f>
        <v>14064746</v>
      </c>
      <c r="E65" s="8">
        <f>+E43</f>
        <v>6213518</v>
      </c>
      <c r="F65" s="8">
        <f>SUM(B65:E65)</f>
        <v>22276111</v>
      </c>
    </row>
    <row r="66" spans="1:6" ht="15" customHeight="1">
      <c r="A66" s="96" t="s">
        <v>35</v>
      </c>
      <c r="B66" s="106">
        <f>'I Trimestre'!E66</f>
        <v>0</v>
      </c>
      <c r="C66" s="106">
        <f>'II Trimestre-comentarios'!E66</f>
        <v>0</v>
      </c>
      <c r="D66" s="106">
        <f>'III Trimestre'!E64</f>
        <v>0</v>
      </c>
      <c r="E66" s="106">
        <f>'IV Trimestre'!E66</f>
        <v>0</v>
      </c>
      <c r="F66" s="106">
        <f>SUM(B66:E66)</f>
        <v>0</v>
      </c>
    </row>
    <row r="67" spans="1:6" ht="15" customHeight="1">
      <c r="A67" s="2" t="s">
        <v>43</v>
      </c>
      <c r="B67" s="8"/>
      <c r="C67" s="8"/>
      <c r="D67" s="8"/>
      <c r="E67" s="8"/>
      <c r="F67" s="8"/>
    </row>
    <row r="68" spans="2:6" ht="15" customHeight="1">
      <c r="B68" s="8"/>
      <c r="C68" s="8"/>
      <c r="D68" s="8"/>
      <c r="E68" s="8"/>
      <c r="F68" s="8"/>
    </row>
    <row r="69" spans="1:6" ht="15" customHeight="1">
      <c r="A69" s="2" t="s">
        <v>36</v>
      </c>
      <c r="B69" s="8">
        <f>SUM(B70:B73)</f>
        <v>371484000</v>
      </c>
      <c r="C69" s="8">
        <f>'II Trimestre-comentarios'!E69</f>
        <v>545002000</v>
      </c>
      <c r="D69" s="8">
        <f>'III Trimestre'!E67</f>
        <v>240786000</v>
      </c>
      <c r="E69" s="8">
        <f>'IV Trimestre'!E69</f>
        <v>366139078</v>
      </c>
      <c r="F69" s="8">
        <f>SUM(B69:E69)</f>
        <v>1523411078</v>
      </c>
    </row>
    <row r="70" spans="1:6" ht="15" customHeight="1">
      <c r="A70" s="2" t="s">
        <v>44</v>
      </c>
      <c r="B70" s="8">
        <f>'I Trimestre'!E70</f>
        <v>361468000</v>
      </c>
      <c r="C70" s="8">
        <f>'II Trimestre-comentarios'!E70</f>
        <v>545002000</v>
      </c>
      <c r="D70" s="8">
        <f>'III Trimestre'!E68</f>
        <v>240786000</v>
      </c>
      <c r="E70" s="8">
        <f>'IV Trimestre'!E70</f>
        <v>366139078</v>
      </c>
      <c r="F70" s="8">
        <f>SUM(B70:E70)</f>
        <v>1513395078</v>
      </c>
    </row>
    <row r="71" spans="1:6" ht="15" customHeight="1">
      <c r="A71" s="96" t="s">
        <v>28</v>
      </c>
      <c r="B71" s="106">
        <f>+B48</f>
        <v>10016000</v>
      </c>
      <c r="C71" s="106">
        <v>0</v>
      </c>
      <c r="D71" s="106">
        <v>0</v>
      </c>
      <c r="E71" s="106">
        <v>0</v>
      </c>
      <c r="F71" s="106">
        <f>SUM(B71:E71)</f>
        <v>10016000</v>
      </c>
    </row>
    <row r="72" spans="1:6" ht="15" customHeight="1">
      <c r="A72" s="128" t="s">
        <v>30</v>
      </c>
      <c r="B72" s="8"/>
      <c r="C72" s="8"/>
      <c r="D72" s="8"/>
      <c r="E72" s="8"/>
      <c r="F72" s="8"/>
    </row>
    <row r="73" spans="1:6" ht="15" customHeight="1">
      <c r="A73" s="96" t="s">
        <v>35</v>
      </c>
      <c r="B73" s="106">
        <v>0</v>
      </c>
      <c r="C73" s="106">
        <v>0</v>
      </c>
      <c r="D73" s="106">
        <v>0</v>
      </c>
      <c r="E73" s="106">
        <v>0</v>
      </c>
      <c r="F73" s="106">
        <v>0</v>
      </c>
    </row>
    <row r="74" spans="1:6" ht="15" customHeight="1">
      <c r="A74" s="2" t="s">
        <v>43</v>
      </c>
      <c r="B74" s="8"/>
      <c r="C74" s="8"/>
      <c r="D74" s="8"/>
      <c r="E74" s="8"/>
      <c r="F74" s="8"/>
    </row>
    <row r="75" spans="1:6" ht="15" customHeight="1" thickBot="1">
      <c r="A75" s="15" t="s">
        <v>31</v>
      </c>
      <c r="B75" s="30">
        <f>B62+B69</f>
        <v>637057633</v>
      </c>
      <c r="C75" s="30">
        <f>C62+C69</f>
        <v>786821290</v>
      </c>
      <c r="D75" s="30">
        <f>D62+D69</f>
        <v>664159651</v>
      </c>
      <c r="E75" s="30">
        <f>E62+E69</f>
        <v>684858024</v>
      </c>
      <c r="F75" s="30">
        <f>F62+F69</f>
        <v>2750965598</v>
      </c>
    </row>
    <row r="76" ht="15" customHeight="1" thickTop="1">
      <c r="A76" s="129" t="s">
        <v>95</v>
      </c>
    </row>
    <row r="77" ht="15" customHeight="1"/>
    <row r="78" ht="15" customHeight="1"/>
    <row r="79" spans="1:6" ht="15" customHeight="1">
      <c r="A79" s="154" t="s">
        <v>52</v>
      </c>
      <c r="B79" s="154"/>
      <c r="C79" s="154"/>
      <c r="D79" s="154"/>
      <c r="E79" s="154"/>
      <c r="F79" s="154"/>
    </row>
    <row r="80" spans="1:6" ht="15" customHeight="1">
      <c r="A80" s="154" t="s">
        <v>53</v>
      </c>
      <c r="B80" s="154"/>
      <c r="C80" s="154"/>
      <c r="D80" s="154"/>
      <c r="E80" s="154"/>
      <c r="F80" s="154"/>
    </row>
    <row r="81" spans="1:6" ht="15" customHeight="1">
      <c r="A81" s="154" t="s">
        <v>65</v>
      </c>
      <c r="B81" s="154"/>
      <c r="C81" s="154"/>
      <c r="D81" s="154"/>
      <c r="E81" s="154"/>
      <c r="F81" s="154"/>
    </row>
    <row r="82" spans="1:6" ht="15" customHeight="1">
      <c r="A82" s="22"/>
      <c r="B82" s="21"/>
      <c r="C82" s="21"/>
      <c r="D82" s="21"/>
      <c r="E82" s="21"/>
      <c r="F82" s="1"/>
    </row>
    <row r="83" spans="1:6" ht="15" customHeight="1" thickBot="1">
      <c r="A83" s="23" t="s">
        <v>38</v>
      </c>
      <c r="B83" s="24" t="s">
        <v>45</v>
      </c>
      <c r="C83" s="24" t="s">
        <v>46</v>
      </c>
      <c r="D83" s="24" t="s">
        <v>47</v>
      </c>
      <c r="E83" s="24" t="s">
        <v>54</v>
      </c>
      <c r="F83" s="24" t="s">
        <v>49</v>
      </c>
    </row>
    <row r="84" spans="1:6" ht="15" customHeight="1">
      <c r="A84" s="22"/>
      <c r="B84" s="21"/>
      <c r="C84" s="21"/>
      <c r="D84" s="21"/>
      <c r="E84" s="21"/>
      <c r="F84" s="21"/>
    </row>
    <row r="85" spans="1:6" ht="15" customHeight="1">
      <c r="A85" s="25" t="s">
        <v>55</v>
      </c>
      <c r="B85" s="31">
        <f>'I Trimestre'!E85</f>
        <v>2278730327.34</v>
      </c>
      <c r="C85" s="31">
        <f>'II Trimestre-comentarios'!E85</f>
        <v>2705172694.33</v>
      </c>
      <c r="D85" s="31">
        <f>'III Trimestre'!E83</f>
        <v>2462069189.58</v>
      </c>
      <c r="E85" s="31">
        <f>'IV Trimestre'!E85</f>
        <v>3099222214.26</v>
      </c>
      <c r="F85" s="31">
        <f>B85</f>
        <v>2278730327.34</v>
      </c>
    </row>
    <row r="86" spans="1:6" ht="15" customHeight="1">
      <c r="A86" s="26" t="s">
        <v>62</v>
      </c>
      <c r="B86" s="140">
        <f>'I Trimestre'!E86</f>
        <v>10589905.34</v>
      </c>
      <c r="C86" s="21">
        <f>'II Trimestre-comentarios'!E86</f>
        <v>195016272.32999998</v>
      </c>
      <c r="D86" s="21">
        <f>'III Trimestre'!E84</f>
        <v>261563433.32999998</v>
      </c>
      <c r="E86" s="21">
        <f>'IV Trimestre'!E86</f>
        <v>438189782.3299999</v>
      </c>
      <c r="F86" s="21">
        <f>B86</f>
        <v>10589905.34</v>
      </c>
    </row>
    <row r="87" spans="1:6" ht="15" customHeight="1">
      <c r="A87" s="26" t="s">
        <v>63</v>
      </c>
      <c r="B87" s="21">
        <f>'I Trimestre'!E87</f>
        <v>2268140422</v>
      </c>
      <c r="C87" s="21">
        <f>'II Trimestre-comentarios'!E87</f>
        <v>2510156422</v>
      </c>
      <c r="D87" s="21">
        <f>'III Trimestre'!E85</f>
        <v>2649296062</v>
      </c>
      <c r="E87" s="21">
        <f>'IV Trimestre'!E87</f>
        <v>3109822737.6800003</v>
      </c>
      <c r="F87" s="21">
        <f>B87</f>
        <v>2268140422</v>
      </c>
    </row>
    <row r="88" spans="1:6" ht="15" customHeight="1">
      <c r="A88" s="25" t="s">
        <v>56</v>
      </c>
      <c r="B88" s="31">
        <f>'I Trimestre'!E88</f>
        <v>1063499999.99</v>
      </c>
      <c r="C88" s="31">
        <f>'II Trimestre-comentarios'!E88</f>
        <v>817200000</v>
      </c>
      <c r="D88" s="31">
        <f>'III Trimestre'!E86</f>
        <v>1301312675.68</v>
      </c>
      <c r="E88" s="31">
        <f>'IV Trimestre'!E88</f>
        <v>595960000</v>
      </c>
      <c r="F88" s="31">
        <f>SUM(B88:E88)</f>
        <v>3777972675.67</v>
      </c>
    </row>
    <row r="89" spans="1:6" ht="15" customHeight="1">
      <c r="A89" s="26" t="s">
        <v>62</v>
      </c>
      <c r="B89" s="21">
        <f>'I Trimestre'!E89</f>
        <v>449999999.99</v>
      </c>
      <c r="C89" s="21">
        <f>+'II Trimestre '!E89</f>
        <v>300000000</v>
      </c>
      <c r="D89" s="21">
        <f>'III Trimestre'!E87</f>
        <v>600000000</v>
      </c>
      <c r="E89" s="21">
        <f>'IV Trimestre'!E89</f>
        <v>150000000</v>
      </c>
      <c r="F89" s="21">
        <f>SUM(B89:E89)</f>
        <v>1499999999.99</v>
      </c>
    </row>
    <row r="90" spans="1:6" ht="15" customHeight="1">
      <c r="A90" s="26" t="s">
        <v>63</v>
      </c>
      <c r="B90" s="21">
        <f>'I Trimestre'!E90</f>
        <v>613500000</v>
      </c>
      <c r="C90" s="21">
        <f>+'II Trimestre '!E90</f>
        <v>625140000</v>
      </c>
      <c r="D90" s="21">
        <f>'III Trimestre'!E88</f>
        <v>701312675.6800001</v>
      </c>
      <c r="E90" s="21">
        <f>'IV Trimestre'!E90</f>
        <v>445960000</v>
      </c>
      <c r="F90" s="21">
        <f>SUM(B90:E90)</f>
        <v>2385912675.6800003</v>
      </c>
    </row>
    <row r="91" spans="1:6" ht="15" customHeight="1">
      <c r="A91" s="25" t="s">
        <v>57</v>
      </c>
      <c r="B91" s="31">
        <f>'I Trimestre'!E91</f>
        <v>3342230327.33</v>
      </c>
      <c r="C91" s="31">
        <f>'II Trimestre-comentarios'!E91</f>
        <v>3522372694.33</v>
      </c>
      <c r="D91" s="31">
        <f>'III Trimestre'!E89</f>
        <v>3763381865.26</v>
      </c>
      <c r="E91" s="31">
        <f>'IV Trimestre'!E91</f>
        <v>3695182214.26</v>
      </c>
      <c r="F91" s="31">
        <f>F88+F85</f>
        <v>6056703003.01</v>
      </c>
    </row>
    <row r="92" spans="1:6" ht="15" customHeight="1">
      <c r="A92" s="26" t="s">
        <v>62</v>
      </c>
      <c r="B92" s="21">
        <f>'I Trimestre'!E92</f>
        <v>460589905.33</v>
      </c>
      <c r="C92" s="21">
        <f>'II Trimestre-comentarios'!E92</f>
        <v>495066272.33</v>
      </c>
      <c r="D92" s="21">
        <f>'III Trimestre'!E90</f>
        <v>861563433.3299999</v>
      </c>
      <c r="E92" s="21">
        <f>'IV Trimestre'!E92</f>
        <v>588189782.3299999</v>
      </c>
      <c r="F92" s="93">
        <f>F89+F86</f>
        <v>1510589905.33</v>
      </c>
    </row>
    <row r="93" spans="1:6" ht="15" customHeight="1">
      <c r="A93" s="26" t="s">
        <v>63</v>
      </c>
      <c r="B93" s="21">
        <f>'I Trimestre'!E93</f>
        <v>2881640422</v>
      </c>
      <c r="C93" s="21">
        <f>'II Trimestre-comentarios'!E93</f>
        <v>3027306422</v>
      </c>
      <c r="D93" s="21">
        <f>'III Trimestre'!E91</f>
        <v>3350608737.6800003</v>
      </c>
      <c r="E93" s="21">
        <f>'IV Trimestre'!E93</f>
        <v>3555782737.6800003</v>
      </c>
      <c r="F93" s="21">
        <f>F90+F87</f>
        <v>4654053097.68</v>
      </c>
    </row>
    <row r="94" spans="1:6" ht="15" customHeight="1">
      <c r="A94" s="25" t="s">
        <v>58</v>
      </c>
      <c r="B94" s="31">
        <f>'I Trimestre'!E94</f>
        <v>637057633</v>
      </c>
      <c r="C94" s="31">
        <f>'II Trimestre-comentarios'!E94</f>
        <v>1060303504.75</v>
      </c>
      <c r="D94" s="31">
        <f>'III Trimestre'!E92</f>
        <v>664159651</v>
      </c>
      <c r="E94" s="31">
        <f>'IV Trimestre'!E94</f>
        <v>684858024</v>
      </c>
      <c r="F94" s="31">
        <f>SUM(B94:E94)</f>
        <v>3046378812.75</v>
      </c>
    </row>
    <row r="95" spans="1:10" ht="15" customHeight="1">
      <c r="A95" s="26" t="s">
        <v>62</v>
      </c>
      <c r="B95" s="21">
        <f>'I Trimestre'!E95</f>
        <v>265573633</v>
      </c>
      <c r="C95" s="21">
        <f>'II Trimestre-comentarios'!E95</f>
        <v>241819290</v>
      </c>
      <c r="D95" s="21">
        <f>'III Trimestre'!E93</f>
        <v>423373651</v>
      </c>
      <c r="E95" s="21">
        <f>'IV Trimestre'!E95</f>
        <v>318718946</v>
      </c>
      <c r="F95" s="21">
        <f>SUM(B95:E95)</f>
        <v>1249485520</v>
      </c>
      <c r="J95" s="143"/>
    </row>
    <row r="96" spans="1:10" s="44" customFormat="1" ht="15" customHeight="1">
      <c r="A96" s="43" t="s">
        <v>69</v>
      </c>
      <c r="B96" s="21"/>
      <c r="C96" s="21">
        <f>+'II Trimestre '!E96</f>
        <v>0</v>
      </c>
      <c r="D96" s="21">
        <f>+'III Trimestre'!C94</f>
        <v>476296</v>
      </c>
      <c r="E96" s="21"/>
      <c r="F96" s="21"/>
      <c r="J96" s="143"/>
    </row>
    <row r="97" spans="1:6" s="44" customFormat="1" ht="15" customHeight="1">
      <c r="A97" s="43" t="s">
        <v>70</v>
      </c>
      <c r="B97" s="21"/>
      <c r="C97" s="21">
        <f>+'II Trimestre '!E97</f>
        <v>0</v>
      </c>
      <c r="D97" s="21">
        <f>+'III Trimestre'!C95</f>
        <v>10113609.34</v>
      </c>
      <c r="E97" s="21"/>
      <c r="F97" s="21"/>
    </row>
    <row r="98" spans="1:6" ht="15" customHeight="1">
      <c r="A98" s="26" t="s">
        <v>63</v>
      </c>
      <c r="B98" s="21">
        <f>'I Trimestre'!E98</f>
        <v>371484000</v>
      </c>
      <c r="C98" s="21">
        <f>'II Trimestre-comentarios'!E98</f>
        <v>545002000</v>
      </c>
      <c r="D98" s="21">
        <f>'III Trimestre'!E96</f>
        <v>240786000</v>
      </c>
      <c r="E98" s="21">
        <f>'IV Trimestre'!E98</f>
        <v>366139078</v>
      </c>
      <c r="F98" s="21">
        <f>SUM(B98:E98)</f>
        <v>1523411078</v>
      </c>
    </row>
    <row r="99" spans="1:6" ht="15" customHeight="1">
      <c r="A99" s="25" t="s">
        <v>59</v>
      </c>
      <c r="B99" s="31">
        <f>'I Trimestre'!E99</f>
        <v>2705172694.33</v>
      </c>
      <c r="C99" s="31">
        <f>'II Trimestre-comentarios'!E99</f>
        <v>2462069189.58</v>
      </c>
      <c r="D99" s="31">
        <f>'III Trimestre'!E97</f>
        <v>3099222214.26</v>
      </c>
      <c r="E99" s="31">
        <f>'IV Trimestre'!E99</f>
        <v>3010324190.26</v>
      </c>
      <c r="F99" s="31">
        <f>F91-F94</f>
        <v>3010324190.26</v>
      </c>
    </row>
    <row r="100" spans="1:6" ht="15" customHeight="1">
      <c r="A100" s="26" t="s">
        <v>62</v>
      </c>
      <c r="B100" s="21">
        <f>'I Trimestre'!E100</f>
        <v>195016272.32999998</v>
      </c>
      <c r="C100" s="21">
        <f>+'II Trimestre '!E100</f>
        <v>261563433.32999998</v>
      </c>
      <c r="D100" s="21">
        <f>'III Trimestre'!E98</f>
        <v>438189782.3299999</v>
      </c>
      <c r="E100" s="21">
        <f>'IV Trimestre'!E100</f>
        <v>269470836.3299999</v>
      </c>
      <c r="F100" s="21">
        <f>F92-F95</f>
        <v>261104385.32999992</v>
      </c>
    </row>
    <row r="101" spans="1:6" ht="15" customHeight="1">
      <c r="A101" s="26" t="s">
        <v>63</v>
      </c>
      <c r="B101" s="21">
        <f>'I Trimestre'!E101</f>
        <v>2510156422</v>
      </c>
      <c r="C101" s="21">
        <f>+'II Trimestre '!E101</f>
        <v>2649296062</v>
      </c>
      <c r="D101" s="21">
        <f>'III Trimestre'!E99</f>
        <v>3109822737.6800003</v>
      </c>
      <c r="E101" s="93">
        <f>'IV Trimestre'!E101</f>
        <v>3189643659.6800003</v>
      </c>
      <c r="F101" s="21">
        <f>F93-F98</f>
        <v>3130642019.6800003</v>
      </c>
    </row>
    <row r="102" spans="1:6" ht="15" customHeight="1" thickBot="1">
      <c r="A102" s="27"/>
      <c r="B102" s="28"/>
      <c r="C102" s="28"/>
      <c r="D102" s="28"/>
      <c r="E102" s="28"/>
      <c r="F102" s="28"/>
    </row>
    <row r="103" ht="15" customHeight="1" thickTop="1">
      <c r="A103" s="129" t="s">
        <v>95</v>
      </c>
    </row>
    <row r="104" ht="15" customHeight="1"/>
    <row r="105" ht="15" customHeight="1"/>
    <row r="106" ht="15">
      <c r="A106" s="129" t="s">
        <v>97</v>
      </c>
    </row>
    <row r="114" ht="14.25" customHeight="1" hidden="1"/>
    <row r="115" ht="15" hidden="1"/>
    <row r="116" ht="15" hidden="1">
      <c r="D116" s="133" t="s">
        <v>63</v>
      </c>
    </row>
    <row r="117" spans="1:4" ht="15" hidden="1">
      <c r="A117" s="136" t="s">
        <v>112</v>
      </c>
      <c r="B117" s="138">
        <v>2268140421.96</v>
      </c>
      <c r="D117" s="133" t="s">
        <v>119</v>
      </c>
    </row>
    <row r="118" spans="1:4" ht="15" hidden="1">
      <c r="A118" s="136" t="s">
        <v>115</v>
      </c>
      <c r="B118" s="138">
        <v>476296</v>
      </c>
      <c r="D118" s="133" t="s">
        <v>120</v>
      </c>
    </row>
    <row r="119" spans="1:4" ht="15" hidden="1">
      <c r="A119" s="136" t="s">
        <v>116</v>
      </c>
      <c r="B119" s="138">
        <v>10113609.34</v>
      </c>
      <c r="D119" s="133" t="s">
        <v>121</v>
      </c>
    </row>
    <row r="120" spans="2:4" ht="15" hidden="1">
      <c r="B120" s="109">
        <f>SUM(B118:B119)</f>
        <v>10589905.34</v>
      </c>
      <c r="D120" s="133"/>
    </row>
    <row r="121" ht="15" hidden="1"/>
    <row r="122" spans="1:2" ht="15" hidden="1">
      <c r="A122" s="136" t="s">
        <v>113</v>
      </c>
      <c r="B122" s="138">
        <v>0</v>
      </c>
    </row>
    <row r="123" spans="1:4" ht="15" hidden="1">
      <c r="A123" s="136" t="s">
        <v>114</v>
      </c>
      <c r="B123" s="138">
        <v>0</v>
      </c>
      <c r="D123" s="158" t="s">
        <v>108</v>
      </c>
    </row>
    <row r="124" spans="2:4" ht="15" hidden="1">
      <c r="B124" s="138"/>
      <c r="D124" s="158"/>
    </row>
    <row r="125" ht="15" hidden="1">
      <c r="D125" s="158"/>
    </row>
    <row r="126" ht="15" hidden="1">
      <c r="D126" s="136" t="s">
        <v>109</v>
      </c>
    </row>
    <row r="127" ht="15" hidden="1">
      <c r="D127" s="133" t="s">
        <v>114</v>
      </c>
    </row>
    <row r="128" ht="15" hidden="1">
      <c r="D128" s="139" t="s">
        <v>113</v>
      </c>
    </row>
    <row r="129" ht="15" hidden="1">
      <c r="D129" s="139"/>
    </row>
    <row r="130" ht="15" hidden="1">
      <c r="D130" s="129"/>
    </row>
    <row r="131" spans="2:4" ht="15" hidden="1">
      <c r="B131" s="2">
        <v>4385</v>
      </c>
      <c r="C131" s="129">
        <v>4385</v>
      </c>
      <c r="D131" s="129"/>
    </row>
    <row r="132" spans="2:4" ht="15" hidden="1">
      <c r="B132" s="2">
        <v>100000000</v>
      </c>
      <c r="C132" s="129">
        <v>100000000</v>
      </c>
      <c r="D132" s="129"/>
    </row>
    <row r="133" spans="2:4" ht="15" hidden="1">
      <c r="B133" s="2">
        <v>85241326</v>
      </c>
      <c r="C133" s="129">
        <v>85241326</v>
      </c>
      <c r="D133" s="129"/>
    </row>
    <row r="134" spans="2:4" ht="15" hidden="1">
      <c r="B134" s="2">
        <f>101838904.45-80342-10016000</f>
        <v>91742562.45</v>
      </c>
      <c r="C134" s="129">
        <f>101838904.45</f>
        <v>101838904.45</v>
      </c>
      <c r="D134" s="129"/>
    </row>
    <row r="135" spans="2:4" ht="15" hidden="1">
      <c r="B135" s="2">
        <f>SUM(B131:B134)</f>
        <v>276988273.45</v>
      </c>
      <c r="C135" s="129">
        <f>SUM(C131:C134)</f>
        <v>287084615.45</v>
      </c>
      <c r="D135" s="129"/>
    </row>
    <row r="136" spans="2:4" ht="15" hidden="1">
      <c r="B136" s="2">
        <f>10016000+80342</f>
        <v>10096342</v>
      </c>
      <c r="C136" s="129">
        <f>+E100-C135</f>
        <v>-17613779.120000064</v>
      </c>
      <c r="D136" s="129"/>
    </row>
    <row r="145" ht="15" hidden="1"/>
    <row r="146" ht="7.5" customHeight="1" hidden="1"/>
    <row r="147" ht="15" hidden="1"/>
    <row r="148" ht="15" hidden="1"/>
    <row r="149" ht="15" hidden="1"/>
    <row r="150" ht="15" hidden="1"/>
    <row r="151" spans="6:7" ht="15" hidden="1">
      <c r="F151" s="141" t="s">
        <v>128</v>
      </c>
      <c r="G151" s="141" t="s">
        <v>129</v>
      </c>
    </row>
    <row r="152" spans="5:7" ht="15" hidden="1">
      <c r="E152" s="142" t="s">
        <v>109</v>
      </c>
      <c r="F152" s="2">
        <v>4385</v>
      </c>
      <c r="G152" s="2">
        <v>1139995615</v>
      </c>
    </row>
    <row r="153" spans="5:7" ht="15" hidden="1">
      <c r="E153" s="142" t="s">
        <v>108</v>
      </c>
      <c r="F153" s="2">
        <v>101838904.45</v>
      </c>
      <c r="G153" s="2">
        <v>58990200.95</v>
      </c>
    </row>
    <row r="154" spans="5:7" ht="15" hidden="1">
      <c r="E154" s="142" t="s">
        <v>114</v>
      </c>
      <c r="F154" s="2">
        <v>85241326.6</v>
      </c>
      <c r="G154" s="2">
        <v>23226101</v>
      </c>
    </row>
    <row r="155" spans="5:7" ht="15" hidden="1">
      <c r="E155" s="142" t="s">
        <v>113</v>
      </c>
      <c r="F155" s="2">
        <v>100000000</v>
      </c>
      <c r="G155" s="2">
        <v>0</v>
      </c>
    </row>
    <row r="156" spans="5:8" ht="15" hidden="1">
      <c r="E156" s="117" t="s">
        <v>130</v>
      </c>
      <c r="F156" s="117">
        <f>SUM(F152:F155)</f>
        <v>287084616.05</v>
      </c>
      <c r="G156" s="117">
        <f>SUM(G152:G155)</f>
        <v>1222211916.95</v>
      </c>
      <c r="H156" s="2">
        <v>1500000000</v>
      </c>
    </row>
    <row r="157" spans="6:8" ht="15" hidden="1">
      <c r="F157" s="2">
        <f>+F100</f>
        <v>261104385.32999992</v>
      </c>
      <c r="H157" s="2">
        <f>+H156-G156</f>
        <v>277788083.04999995</v>
      </c>
    </row>
    <row r="158" ht="15" hidden="1">
      <c r="F158" s="2">
        <f>+H157-F157</f>
        <v>16683697.720000029</v>
      </c>
    </row>
    <row r="159" ht="15" hidden="1">
      <c r="F159" s="2">
        <f>8333333.33*2</f>
        <v>16666666.66</v>
      </c>
    </row>
    <row r="160" ht="15" hidden="1"/>
    <row r="161" ht="15" hidden="1">
      <c r="E161" s="2">
        <f>+E101</f>
        <v>3189643659.6800003</v>
      </c>
    </row>
    <row r="162" ht="15" hidden="1">
      <c r="E162" s="2">
        <v>3189797659.46</v>
      </c>
    </row>
    <row r="163" ht="15" hidden="1">
      <c r="E163" s="2">
        <f>+E162-E101</f>
        <v>153999.77999973297</v>
      </c>
    </row>
    <row r="164" ht="15" hidden="1">
      <c r="E164" s="2">
        <v>-56000</v>
      </c>
    </row>
    <row r="165" ht="15" hidden="1">
      <c r="E165" s="2">
        <v>-98000</v>
      </c>
    </row>
    <row r="166" ht="15" hidden="1">
      <c r="E166" s="2">
        <f>SUM(E164:E165)</f>
        <v>-154000</v>
      </c>
    </row>
    <row r="167" ht="15" hidden="1"/>
    <row r="168" ht="15" hidden="1"/>
    <row r="169" spans="5:7" ht="15" hidden="1">
      <c r="E169" s="2">
        <v>101838904.45</v>
      </c>
      <c r="F169" s="2">
        <v>10016000</v>
      </c>
      <c r="G169" s="133" t="s">
        <v>123</v>
      </c>
    </row>
    <row r="170" spans="5:7" ht="15" hidden="1">
      <c r="E170" s="2">
        <f>+F169+F170</f>
        <v>10096342</v>
      </c>
      <c r="F170" s="2">
        <v>80342</v>
      </c>
      <c r="G170" s="133" t="s">
        <v>124</v>
      </c>
    </row>
    <row r="171" ht="15" hidden="1">
      <c r="E171" s="109">
        <f>+E169-E170</f>
        <v>91742562.45</v>
      </c>
    </row>
    <row r="172" spans="5:8" ht="15" hidden="1">
      <c r="E172" s="109">
        <v>4385</v>
      </c>
      <c r="F172" s="129"/>
      <c r="G172" s="129"/>
      <c r="H172" s="129"/>
    </row>
    <row r="173" spans="5:8" ht="15" hidden="1">
      <c r="E173" s="109">
        <v>85241326</v>
      </c>
      <c r="F173" s="129"/>
      <c r="G173" s="129"/>
      <c r="H173" s="129"/>
    </row>
    <row r="174" spans="5:8" ht="15" hidden="1">
      <c r="E174" s="129">
        <v>100000000</v>
      </c>
      <c r="F174" s="129">
        <v>8333333.33</v>
      </c>
      <c r="G174" s="133" t="s">
        <v>125</v>
      </c>
      <c r="H174" s="129"/>
    </row>
    <row r="175" spans="5:8" ht="15" hidden="1">
      <c r="E175" s="109">
        <f>+E174-F174</f>
        <v>91666666.67</v>
      </c>
      <c r="F175" s="129"/>
      <c r="G175" s="129"/>
      <c r="H175" s="129"/>
    </row>
    <row r="176" spans="5:8" ht="15" hidden="1">
      <c r="E176" s="129"/>
      <c r="F176" s="129"/>
      <c r="G176" s="129"/>
      <c r="H176" s="129"/>
    </row>
    <row r="177" spans="5:8" ht="15" hidden="1">
      <c r="E177" s="129"/>
      <c r="F177" s="129"/>
      <c r="G177" s="129"/>
      <c r="H177" s="129"/>
    </row>
    <row r="178" spans="5:8" ht="15" hidden="1">
      <c r="E178" s="109">
        <f>+E171+E172+E173+E174</f>
        <v>276988273.45</v>
      </c>
      <c r="F178" s="129"/>
      <c r="G178" s="129"/>
      <c r="H178" s="129"/>
    </row>
    <row r="179" spans="5:8" ht="15" hidden="1">
      <c r="E179" s="129">
        <f>+E100</f>
        <v>269470836.3299999</v>
      </c>
      <c r="F179" s="129"/>
      <c r="G179" s="129"/>
      <c r="H179" s="129"/>
    </row>
    <row r="180" spans="5:8" ht="15" hidden="1">
      <c r="E180" s="129">
        <f>+E179-E178</f>
        <v>-7517437.120000064</v>
      </c>
      <c r="F180" s="129">
        <f>60000+2940000+98000</f>
        <v>3098000</v>
      </c>
      <c r="G180" s="129"/>
      <c r="H180" s="129"/>
    </row>
    <row r="181" spans="5:8" ht="15" hidden="1">
      <c r="E181" s="129">
        <f>+B120</f>
        <v>10589905.34</v>
      </c>
      <c r="F181" s="129"/>
      <c r="G181" s="129"/>
      <c r="H181" s="129"/>
    </row>
    <row r="182" spans="5:8" ht="15" hidden="1">
      <c r="E182" s="129">
        <f>+E181-E180</f>
        <v>18107342.460000064</v>
      </c>
      <c r="F182" s="129"/>
      <c r="G182" s="129"/>
      <c r="H182" s="129"/>
    </row>
    <row r="183" ht="15" hidden="1">
      <c r="F183" s="2">
        <v>4385</v>
      </c>
    </row>
    <row r="184" ht="15" hidden="1">
      <c r="F184" s="2">
        <f>+F158-F159-F183</f>
        <v>12646.060000028461</v>
      </c>
    </row>
  </sheetData>
  <sheetProtection/>
  <mergeCells count="13">
    <mergeCell ref="A79:F79"/>
    <mergeCell ref="A80:F80"/>
    <mergeCell ref="D123:D125"/>
    <mergeCell ref="A36:F36"/>
    <mergeCell ref="A58:F58"/>
    <mergeCell ref="A81:F81"/>
    <mergeCell ref="A35:F35"/>
    <mergeCell ref="A8:G8"/>
    <mergeCell ref="A9:G9"/>
    <mergeCell ref="A1:G1"/>
    <mergeCell ref="A56:F56"/>
    <mergeCell ref="A57:F57"/>
    <mergeCell ref="A34:F34"/>
  </mergeCells>
  <printOptions/>
  <pageMargins left="0.15748031496062992" right="0.15748031496062992" top="0.84" bottom="0.55" header="0.31496062992125984" footer="0.15748031496062992"/>
  <pageSetup horizontalDpi="600" verticalDpi="600" orientation="portrait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Horacio Rodríguez C.</dc:creator>
  <cp:keywords/>
  <dc:description/>
  <cp:lastModifiedBy>Stephanie Tatiana Salas Soto</cp:lastModifiedBy>
  <cp:lastPrinted>2018-02-01T18:19:40Z</cp:lastPrinted>
  <dcterms:created xsi:type="dcterms:W3CDTF">2012-01-09T20:20:13Z</dcterms:created>
  <dcterms:modified xsi:type="dcterms:W3CDTF">2019-06-24T15:41:30Z</dcterms:modified>
  <cp:category/>
  <cp:version/>
  <cp:contentType/>
  <cp:contentStatus/>
</cp:coreProperties>
</file>