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PANI\"/>
    </mc:Choice>
  </mc:AlternateContent>
  <bookViews>
    <workbookView xWindow="0" yWindow="0" windowWidth="13740" windowHeight="12210"/>
  </bookViews>
  <sheets>
    <sheet name="1T" sheetId="1" r:id="rId1"/>
    <sheet name="2T" sheetId="10" r:id="rId2"/>
    <sheet name="3T" sheetId="7" r:id="rId3"/>
    <sheet name="4T" sheetId="8" r:id="rId4"/>
    <sheet name="Semestral" sheetId="5" r:id="rId5"/>
    <sheet name="3T Acumulado" sheetId="6" r:id="rId6"/>
    <sheet name="Anual" sheetId="9" r:id="rId7"/>
  </sheets>
  <definedNames>
    <definedName name="_xlnm.Print_Area" localSheetId="0">'1T'!$A$1:$F$71</definedName>
  </definedNames>
  <calcPr calcId="162913"/>
</workbook>
</file>

<file path=xl/calcChain.xml><?xml version="1.0" encoding="utf-8"?>
<calcChain xmlns="http://schemas.openxmlformats.org/spreadsheetml/2006/main">
  <c r="B33" i="6" l="1"/>
  <c r="G16" i="10"/>
  <c r="G17" i="10"/>
  <c r="G17" i="8" l="1"/>
  <c r="G17" i="1"/>
  <c r="G16" i="1"/>
  <c r="G15" i="1"/>
  <c r="C16" i="9"/>
  <c r="C15" i="9"/>
  <c r="D49" i="8" l="1"/>
  <c r="D48" i="8"/>
  <c r="C49" i="8"/>
  <c r="C48" i="8"/>
  <c r="B49" i="8"/>
  <c r="B48" i="8"/>
  <c r="B47" i="8"/>
  <c r="C47" i="8"/>
  <c r="D47" i="8"/>
  <c r="D61" i="7" l="1"/>
  <c r="C61" i="7"/>
  <c r="D47" i="7" l="1"/>
  <c r="D46" i="7"/>
  <c r="D45" i="7"/>
  <c r="C47" i="7"/>
  <c r="C46" i="7"/>
  <c r="C45" i="7"/>
  <c r="B47" i="7"/>
  <c r="B46" i="7"/>
  <c r="B45" i="7"/>
  <c r="B36" i="7"/>
  <c r="G12" i="7" l="1"/>
  <c r="E12" i="9" s="1"/>
  <c r="G14" i="7"/>
  <c r="E14" i="9" s="1"/>
  <c r="C48" i="10" l="1"/>
  <c r="C47" i="10"/>
  <c r="B48" i="10"/>
  <c r="B47" i="10"/>
  <c r="D48" i="10"/>
  <c r="D47" i="10"/>
  <c r="D46" i="10"/>
  <c r="C46" i="10"/>
  <c r="B46" i="10"/>
  <c r="D45" i="1" l="1"/>
  <c r="C45" i="1"/>
  <c r="B45" i="1"/>
  <c r="D44" i="1"/>
  <c r="C44" i="1"/>
  <c r="B44" i="1"/>
  <c r="F12" i="7" l="1"/>
  <c r="E29" i="7"/>
  <c r="E34" i="7"/>
  <c r="G17" i="7"/>
  <c r="E32" i="10" l="1"/>
  <c r="E34" i="10"/>
  <c r="C33" i="6" s="1"/>
  <c r="E63" i="8" l="1"/>
  <c r="E59" i="9" s="1"/>
  <c r="E62" i="8"/>
  <c r="E62" i="7"/>
  <c r="D59" i="9" s="1"/>
  <c r="E63" i="10"/>
  <c r="C59" i="9" s="1"/>
  <c r="E60" i="1"/>
  <c r="B59" i="9" s="1"/>
  <c r="E59" i="1"/>
  <c r="F59" i="9" l="1"/>
  <c r="G14" i="1" l="1"/>
  <c r="C14" i="9" s="1"/>
  <c r="F14" i="1"/>
  <c r="G13" i="1"/>
  <c r="C13" i="9" s="1"/>
  <c r="F13" i="1"/>
  <c r="G12" i="1"/>
  <c r="C12" i="9" s="1"/>
  <c r="F12" i="1"/>
  <c r="C15" i="5" l="1"/>
  <c r="C15" i="6"/>
  <c r="E52" i="8"/>
  <c r="E30" i="7" l="1"/>
  <c r="B70" i="1" l="1"/>
  <c r="B61" i="1" l="1"/>
  <c r="E19" i="8"/>
  <c r="D19" i="8"/>
  <c r="C19" i="8"/>
  <c r="G16" i="8"/>
  <c r="F16" i="9" s="1"/>
  <c r="H16" i="9" s="1"/>
  <c r="G15" i="8"/>
  <c r="F15" i="9" s="1"/>
  <c r="H15" i="9" s="1"/>
  <c r="G14" i="8"/>
  <c r="F14" i="9" s="1"/>
  <c r="G13" i="8"/>
  <c r="F13" i="9" s="1"/>
  <c r="G12" i="8"/>
  <c r="F12" i="9" s="1"/>
  <c r="G16" i="7"/>
  <c r="E16" i="9" s="1"/>
  <c r="G15" i="7"/>
  <c r="E15" i="9" s="1"/>
  <c r="G13" i="7"/>
  <c r="E13" i="9" s="1"/>
  <c r="C37" i="8"/>
  <c r="E58" i="9"/>
  <c r="E48" i="7"/>
  <c r="D45" i="9" s="1"/>
  <c r="E32" i="7"/>
  <c r="D29" i="9" s="1"/>
  <c r="B58" i="9"/>
  <c r="E58" i="1"/>
  <c r="J29" i="7"/>
  <c r="J28" i="7"/>
  <c r="E19" i="7"/>
  <c r="D19" i="7"/>
  <c r="C19" i="7"/>
  <c r="E18" i="1"/>
  <c r="D18" i="1"/>
  <c r="D16" i="9"/>
  <c r="D17" i="6"/>
  <c r="G15" i="10"/>
  <c r="D15" i="9" s="1"/>
  <c r="D16" i="5"/>
  <c r="G14" i="10"/>
  <c r="D14" i="9" s="1"/>
  <c r="F14" i="10"/>
  <c r="D15" i="6" s="1"/>
  <c r="G13" i="10"/>
  <c r="D13" i="9" s="1"/>
  <c r="F13" i="10"/>
  <c r="D14" i="5" s="1"/>
  <c r="C13" i="5"/>
  <c r="C18" i="1"/>
  <c r="C52" i="7"/>
  <c r="C64" i="7" s="1"/>
  <c r="E19" i="10"/>
  <c r="D19" i="10"/>
  <c r="C19" i="10"/>
  <c r="G12" i="10"/>
  <c r="D12" i="9" s="1"/>
  <c r="E51" i="10"/>
  <c r="C52" i="5" s="1"/>
  <c r="E49" i="1"/>
  <c r="B49" i="6" s="1"/>
  <c r="D54" i="8"/>
  <c r="D65" i="8" s="1"/>
  <c r="C54" i="8"/>
  <c r="C65" i="8" s="1"/>
  <c r="B54" i="8"/>
  <c r="B65" i="8" s="1"/>
  <c r="D52" i="7"/>
  <c r="D64" i="7" s="1"/>
  <c r="B52" i="7"/>
  <c r="B64" i="7" s="1"/>
  <c r="D53" i="10"/>
  <c r="D65" i="10" s="1"/>
  <c r="C53" i="10"/>
  <c r="C65" i="10" s="1"/>
  <c r="B53" i="10"/>
  <c r="B65" i="10" s="1"/>
  <c r="C51" i="1"/>
  <c r="C62" i="1" s="1"/>
  <c r="D51" i="1"/>
  <c r="D62" i="1" s="1"/>
  <c r="B51" i="1"/>
  <c r="D49" i="6"/>
  <c r="D47" i="9"/>
  <c r="E47" i="9"/>
  <c r="F16" i="8"/>
  <c r="F16" i="7"/>
  <c r="F14" i="7"/>
  <c r="E50" i="8"/>
  <c r="E45" i="9" s="1"/>
  <c r="E36" i="10"/>
  <c r="E49" i="10"/>
  <c r="C50" i="5" s="1"/>
  <c r="E50" i="10"/>
  <c r="C48" i="6" s="1"/>
  <c r="E48" i="10"/>
  <c r="C49" i="5" s="1"/>
  <c r="E34" i="1"/>
  <c r="E45" i="1"/>
  <c r="B45" i="6" s="1"/>
  <c r="E46" i="1"/>
  <c r="B49" i="5" s="1"/>
  <c r="E47" i="1"/>
  <c r="B50" i="5" s="1"/>
  <c r="E48" i="1"/>
  <c r="B51" i="5" s="1"/>
  <c r="E44" i="1"/>
  <c r="B42" i="9" s="1"/>
  <c r="E51" i="8"/>
  <c r="E46" i="9" s="1"/>
  <c r="E46" i="7"/>
  <c r="D45" i="6" s="1"/>
  <c r="E47" i="7"/>
  <c r="D44" i="9" s="1"/>
  <c r="E49" i="7"/>
  <c r="D48" i="6" s="1"/>
  <c r="E45" i="7"/>
  <c r="D42" i="9" s="1"/>
  <c r="E30" i="8"/>
  <c r="E27" i="9" s="1"/>
  <c r="E31" i="8"/>
  <c r="E28" i="9" s="1"/>
  <c r="E32" i="8"/>
  <c r="E29" i="9" s="1"/>
  <c r="E33" i="8"/>
  <c r="E30" i="9" s="1"/>
  <c r="E34" i="8"/>
  <c r="E31" i="9" s="1"/>
  <c r="E36" i="8"/>
  <c r="E29" i="8"/>
  <c r="E26" i="9" s="1"/>
  <c r="D37" i="8"/>
  <c r="B37" i="8"/>
  <c r="C36" i="7"/>
  <c r="D36" i="7"/>
  <c r="E33" i="7"/>
  <c r="D30" i="9" s="1"/>
  <c r="D31" i="9"/>
  <c r="E35" i="7"/>
  <c r="D27" i="9"/>
  <c r="E31" i="7"/>
  <c r="D28" i="9" s="1"/>
  <c r="D26" i="9"/>
  <c r="E62" i="10"/>
  <c r="C63" i="5" s="1"/>
  <c r="E47" i="10"/>
  <c r="C48" i="5" s="1"/>
  <c r="E46" i="10"/>
  <c r="D37" i="10"/>
  <c r="C37" i="10"/>
  <c r="B37" i="10"/>
  <c r="E33" i="10"/>
  <c r="C31" i="6"/>
  <c r="E31" i="10"/>
  <c r="C28" i="9" s="1"/>
  <c r="E30" i="10"/>
  <c r="C30" i="5" s="1"/>
  <c r="E29" i="10"/>
  <c r="C29" i="5" s="1"/>
  <c r="F12" i="10"/>
  <c r="F13" i="8"/>
  <c r="F14" i="8"/>
  <c r="F15" i="8"/>
  <c r="F12" i="8"/>
  <c r="E49" i="8"/>
  <c r="E44" i="9" s="1"/>
  <c r="E48" i="8"/>
  <c r="E43" i="9" s="1"/>
  <c r="E47" i="8"/>
  <c r="E42" i="9" s="1"/>
  <c r="F15" i="7"/>
  <c r="F13" i="7"/>
  <c r="E61" i="7"/>
  <c r="D60" i="6" s="1"/>
  <c r="C35" i="1"/>
  <c r="D35" i="1"/>
  <c r="B35" i="1"/>
  <c r="E32" i="1"/>
  <c r="B33" i="5" s="1"/>
  <c r="E31" i="1"/>
  <c r="B32" i="5" s="1"/>
  <c r="E30" i="1"/>
  <c r="B30" i="6" s="1"/>
  <c r="E29" i="1"/>
  <c r="B27" i="9" s="1"/>
  <c r="E28" i="1"/>
  <c r="B26" i="9" s="1"/>
  <c r="H12" i="9" l="1"/>
  <c r="F31" i="9"/>
  <c r="H13" i="9"/>
  <c r="H14" i="9"/>
  <c r="F18" i="9"/>
  <c r="F19" i="8"/>
  <c r="E65" i="8"/>
  <c r="E61" i="9" s="1"/>
  <c r="C30" i="9"/>
  <c r="E37" i="10"/>
  <c r="C29" i="6"/>
  <c r="B62" i="1"/>
  <c r="B63" i="1" s="1"/>
  <c r="C58" i="1" s="1"/>
  <c r="C61" i="1" s="1"/>
  <c r="C63" i="1" s="1"/>
  <c r="D58" i="1" s="1"/>
  <c r="B57" i="9"/>
  <c r="F57" i="9" s="1"/>
  <c r="E61" i="1"/>
  <c r="B60" i="9" s="1"/>
  <c r="B47" i="5"/>
  <c r="B59" i="6"/>
  <c r="E59" i="6" s="1"/>
  <c r="B43" i="9"/>
  <c r="B48" i="6"/>
  <c r="E48" i="6" s="1"/>
  <c r="B46" i="9"/>
  <c r="C16" i="6"/>
  <c r="C16" i="5"/>
  <c r="E16" i="5" s="1"/>
  <c r="D58" i="9"/>
  <c r="D32" i="6"/>
  <c r="D29" i="6"/>
  <c r="F19" i="7"/>
  <c r="E18" i="9"/>
  <c r="E13" i="6"/>
  <c r="G19" i="7"/>
  <c r="E14" i="6"/>
  <c r="D33" i="6"/>
  <c r="D47" i="6"/>
  <c r="D44" i="6"/>
  <c r="E17" i="6"/>
  <c r="D30" i="6"/>
  <c r="B29" i="9"/>
  <c r="C46" i="9"/>
  <c r="E64" i="7"/>
  <c r="D61" i="9" s="1"/>
  <c r="C17" i="5"/>
  <c r="E52" i="7"/>
  <c r="B52" i="5"/>
  <c r="D52" i="5" s="1"/>
  <c r="G15" i="9"/>
  <c r="D16" i="6"/>
  <c r="C47" i="9"/>
  <c r="C49" i="6"/>
  <c r="E49" i="6" s="1"/>
  <c r="B29" i="5"/>
  <c r="D29" i="5" s="1"/>
  <c r="E54" i="8"/>
  <c r="D46" i="9"/>
  <c r="C17" i="6"/>
  <c r="G16" i="9"/>
  <c r="D14" i="6"/>
  <c r="F19" i="10"/>
  <c r="D13" i="6"/>
  <c r="D13" i="5"/>
  <c r="C45" i="9"/>
  <c r="C47" i="6"/>
  <c r="D50" i="5"/>
  <c r="C45" i="6"/>
  <c r="E45" i="6" s="1"/>
  <c r="C43" i="9"/>
  <c r="E53" i="10"/>
  <c r="E65" i="10"/>
  <c r="C61" i="9" s="1"/>
  <c r="C42" i="9"/>
  <c r="F42" i="9" s="1"/>
  <c r="C32" i="6"/>
  <c r="C29" i="9"/>
  <c r="C32" i="5"/>
  <c r="D32" i="5" s="1"/>
  <c r="C31" i="5"/>
  <c r="C27" i="9"/>
  <c r="F27" i="9" s="1"/>
  <c r="C26" i="9"/>
  <c r="F26" i="9" s="1"/>
  <c r="C13" i="6"/>
  <c r="E49" i="9"/>
  <c r="E33" i="9"/>
  <c r="D33" i="9"/>
  <c r="C58" i="9"/>
  <c r="C46" i="6"/>
  <c r="B28" i="9"/>
  <c r="F28" i="9" s="1"/>
  <c r="C51" i="5"/>
  <c r="D51" i="5" s="1"/>
  <c r="D43" i="9"/>
  <c r="G13" i="9"/>
  <c r="C14" i="6"/>
  <c r="C30" i="6"/>
  <c r="F18" i="1"/>
  <c r="C44" i="6"/>
  <c r="C44" i="9"/>
  <c r="E16" i="6"/>
  <c r="D28" i="6"/>
  <c r="D46" i="6"/>
  <c r="D31" i="6"/>
  <c r="D17" i="5"/>
  <c r="G19" i="10"/>
  <c r="G19" i="8"/>
  <c r="D49" i="5"/>
  <c r="C47" i="5"/>
  <c r="C33" i="5"/>
  <c r="D15" i="5"/>
  <c r="E15" i="5" s="1"/>
  <c r="E36" i="7"/>
  <c r="E37" i="8"/>
  <c r="C28" i="6"/>
  <c r="C60" i="6"/>
  <c r="B44" i="6"/>
  <c r="B47" i="9"/>
  <c r="C14" i="5"/>
  <c r="E14" i="5" s="1"/>
  <c r="G18" i="1"/>
  <c r="E15" i="6"/>
  <c r="B62" i="5"/>
  <c r="D62" i="5" s="1"/>
  <c r="B63" i="5"/>
  <c r="D63" i="5" s="1"/>
  <c r="B60" i="6"/>
  <c r="B45" i="9"/>
  <c r="B47" i="6"/>
  <c r="B44" i="9"/>
  <c r="B46" i="6"/>
  <c r="E51" i="1"/>
  <c r="B48" i="5"/>
  <c r="D48" i="5" s="1"/>
  <c r="B31" i="6"/>
  <c r="B31" i="5"/>
  <c r="B28" i="6"/>
  <c r="B30" i="5"/>
  <c r="D30" i="5" s="1"/>
  <c r="B29" i="6"/>
  <c r="E35" i="1"/>
  <c r="B32" i="6"/>
  <c r="B30" i="9"/>
  <c r="F17" i="6" l="1"/>
  <c r="H18" i="9"/>
  <c r="F30" i="9"/>
  <c r="E62" i="1"/>
  <c r="D61" i="1"/>
  <c r="D63" i="1" s="1"/>
  <c r="F16" i="6"/>
  <c r="D47" i="5"/>
  <c r="D54" i="5" s="1"/>
  <c r="F58" i="9"/>
  <c r="F47" i="9"/>
  <c r="E29" i="6"/>
  <c r="E17" i="5"/>
  <c r="F15" i="6"/>
  <c r="G14" i="9"/>
  <c r="E33" i="6"/>
  <c r="E30" i="6"/>
  <c r="E46" i="6"/>
  <c r="E60" i="6"/>
  <c r="E61" i="6" s="1"/>
  <c r="F43" i="9"/>
  <c r="F29" i="9"/>
  <c r="D49" i="9"/>
  <c r="D62" i="6"/>
  <c r="G12" i="9"/>
  <c r="D51" i="6"/>
  <c r="E31" i="6"/>
  <c r="D35" i="6"/>
  <c r="E19" i="6"/>
  <c r="E47" i="6"/>
  <c r="F46" i="9"/>
  <c r="C20" i="5"/>
  <c r="B38" i="5"/>
  <c r="C38" i="5"/>
  <c r="D31" i="5"/>
  <c r="F45" i="9"/>
  <c r="C49" i="9"/>
  <c r="D18" i="9"/>
  <c r="D20" i="5"/>
  <c r="D19" i="6"/>
  <c r="F13" i="6"/>
  <c r="E13" i="5"/>
  <c r="E20" i="5" s="1"/>
  <c r="C51" i="6"/>
  <c r="C65" i="5"/>
  <c r="C62" i="6"/>
  <c r="D33" i="5"/>
  <c r="C35" i="6"/>
  <c r="C33" i="9"/>
  <c r="E28" i="6"/>
  <c r="C18" i="9"/>
  <c r="B49" i="9"/>
  <c r="F44" i="9"/>
  <c r="C54" i="5"/>
  <c r="E44" i="6"/>
  <c r="B33" i="9"/>
  <c r="F14" i="6"/>
  <c r="C19" i="6"/>
  <c r="D64" i="5"/>
  <c r="E63" i="1"/>
  <c r="B62" i="9" s="1"/>
  <c r="B61" i="6"/>
  <c r="B64" i="5"/>
  <c r="B51" i="6"/>
  <c r="B54" i="5"/>
  <c r="B62" i="6"/>
  <c r="B61" i="9"/>
  <c r="F61" i="9" s="1"/>
  <c r="B65" i="5"/>
  <c r="E32" i="6"/>
  <c r="B35" i="6"/>
  <c r="G18" i="9" l="1"/>
  <c r="D38" i="5"/>
  <c r="F33" i="9"/>
  <c r="E51" i="6"/>
  <c r="F19" i="6"/>
  <c r="D65" i="5"/>
  <c r="D66" i="5" s="1"/>
  <c r="F49" i="9"/>
  <c r="E62" i="6"/>
  <c r="E63" i="6" s="1"/>
  <c r="E35" i="6"/>
  <c r="B63" i="6"/>
  <c r="B66" i="5"/>
  <c r="B61" i="10"/>
  <c r="B64" i="10" s="1"/>
  <c r="B66" i="10" l="1"/>
  <c r="C61" i="10" s="1"/>
  <c r="E61" i="10"/>
  <c r="C59" i="6" l="1"/>
  <c r="E64" i="10"/>
  <c r="C60" i="9" s="1"/>
  <c r="C64" i="10"/>
  <c r="C66" i="10" s="1"/>
  <c r="D61" i="10" s="1"/>
  <c r="C57" i="9"/>
  <c r="C62" i="5"/>
  <c r="E66" i="10" l="1"/>
  <c r="C63" i="6" s="1"/>
  <c r="D64" i="10"/>
  <c r="D66" i="10" s="1"/>
  <c r="C61" i="6"/>
  <c r="C64" i="5"/>
  <c r="B60" i="7" l="1"/>
  <c r="B63" i="7" s="1"/>
  <c r="B65" i="7" s="1"/>
  <c r="C60" i="7" s="1"/>
  <c r="C63" i="7" s="1"/>
  <c r="C66" i="5"/>
  <c r="C62" i="9"/>
  <c r="E60" i="7" l="1"/>
  <c r="E63" i="7" s="1"/>
  <c r="D60" i="9" s="1"/>
  <c r="C65" i="7"/>
  <c r="D60" i="7" s="1"/>
  <c r="D57" i="9" l="1"/>
  <c r="D59" i="6"/>
  <c r="D63" i="7"/>
  <c r="D65" i="7" s="1"/>
  <c r="E65" i="7"/>
  <c r="B61" i="8" s="1"/>
  <c r="D61" i="6"/>
  <c r="E61" i="8" l="1"/>
  <c r="B64" i="8"/>
  <c r="B66" i="8" s="1"/>
  <c r="C61" i="8" s="1"/>
  <c r="C64" i="8" s="1"/>
  <c r="C66" i="8" s="1"/>
  <c r="D61" i="8" s="1"/>
  <c r="D64" i="8" s="1"/>
  <c r="D66" i="8" s="1"/>
  <c r="D62" i="9"/>
  <c r="D63" i="6"/>
  <c r="E64" i="8" l="1"/>
  <c r="E66" i="8" s="1"/>
  <c r="E57" i="9"/>
  <c r="E62" i="9" l="1"/>
  <c r="E60" i="9"/>
  <c r="F60" i="9" s="1"/>
  <c r="F62" i="9" s="1"/>
</calcChain>
</file>

<file path=xl/sharedStrings.xml><?xml version="1.0" encoding="utf-8"?>
<sst xmlns="http://schemas.openxmlformats.org/spreadsheetml/2006/main" count="549" uniqueCount="107">
  <si>
    <t>CUADRO No. 1</t>
  </si>
  <si>
    <t>Reporte de beneficiarios financiados por el FODESAF</t>
  </si>
  <si>
    <t>Unidad</t>
  </si>
  <si>
    <t>TOTAL</t>
  </si>
  <si>
    <t>CUADRO No. 2</t>
  </si>
  <si>
    <t>Unidad:  Colones</t>
  </si>
  <si>
    <t>CUADRO No. 3</t>
  </si>
  <si>
    <t>Rubro por objeto de gasto</t>
  </si>
  <si>
    <t xml:space="preserve">Remuneraciones </t>
  </si>
  <si>
    <t>Servicios No Personales</t>
  </si>
  <si>
    <t>Transferencias Corrientes</t>
  </si>
  <si>
    <t>CUADRO No. 4</t>
  </si>
  <si>
    <t xml:space="preserve">Reporte de ingresos efectivos  girados por FODESAF </t>
  </si>
  <si>
    <t xml:space="preserve">Tipo de movimiento </t>
  </si>
  <si>
    <t>1) Saldo en Caja inicial (*)</t>
  </si>
  <si>
    <t>2) Ingresos Efectivos recibidos</t>
  </si>
  <si>
    <t>3) Recursos disponibles ( 1+2)</t>
  </si>
  <si>
    <t>4) Egresos efectivos pagados</t>
  </si>
  <si>
    <t>Persona menor de edad beneficiaria</t>
  </si>
  <si>
    <t>Enero</t>
  </si>
  <si>
    <t xml:space="preserve">Febrero </t>
  </si>
  <si>
    <t xml:space="preserve">Marzo </t>
  </si>
  <si>
    <t>Total I Trimestre</t>
  </si>
  <si>
    <t xml:space="preserve">Enero </t>
  </si>
  <si>
    <t>Febrero</t>
  </si>
  <si>
    <t>Marzo</t>
  </si>
  <si>
    <t xml:space="preserve">FODESAF </t>
  </si>
  <si>
    <t>Reporte de gastos efectivos por producto financiados por FODESAF</t>
  </si>
  <si>
    <t>I Trimestre</t>
  </si>
  <si>
    <t>Reporte de gastos efectivos por rubro financiados por FODESAF por detalle del gasto según objeto</t>
  </si>
  <si>
    <t>Materiales y Suministros</t>
  </si>
  <si>
    <t>Abril</t>
  </si>
  <si>
    <t>Mayo</t>
  </si>
  <si>
    <t>Junio</t>
  </si>
  <si>
    <t>Reporte de gastos efectivos financiados por FODESAF</t>
  </si>
  <si>
    <t>Reporte de gastos efectivos financiados por FODESAF por detalle del gasto según objeto</t>
  </si>
  <si>
    <t>5) Saldo en Caja Final (3-4)</t>
  </si>
  <si>
    <t>II Trimestre</t>
  </si>
  <si>
    <t>I Semestre</t>
  </si>
  <si>
    <t>Fuente: Informes Trimestrales PANI</t>
  </si>
  <si>
    <t>III Trimestre</t>
  </si>
  <si>
    <t>Acumulado</t>
  </si>
  <si>
    <t>Julio</t>
  </si>
  <si>
    <t>Agosto</t>
  </si>
  <si>
    <t>Setiembre</t>
  </si>
  <si>
    <t>Fuente: Informe Tercer Trimestre PANI</t>
  </si>
  <si>
    <t>IV Trimestre</t>
  </si>
  <si>
    <t>Anual</t>
  </si>
  <si>
    <t>Octubre</t>
  </si>
  <si>
    <t>Noviembre</t>
  </si>
  <si>
    <t xml:space="preserve">Diciembre </t>
  </si>
  <si>
    <t xml:space="preserve"> IV TRIMESTRE</t>
  </si>
  <si>
    <t>Fuente: Informe Cuarto Trimestre PANI</t>
  </si>
  <si>
    <t xml:space="preserve">Programa: </t>
  </si>
  <si>
    <t>Derechos de los niños, niñas y adolescentes</t>
  </si>
  <si>
    <t>Institución:</t>
  </si>
  <si>
    <t xml:space="preserve"> Patronato Nacional de la Infancia</t>
  </si>
  <si>
    <t xml:space="preserve">Unidad Ejecutora: </t>
  </si>
  <si>
    <t>Gerencia Técnica</t>
  </si>
  <si>
    <t xml:space="preserve">Periodo: </t>
  </si>
  <si>
    <t>Fuente: Informe Segundo Trimestre PANI</t>
  </si>
  <si>
    <t>Fuente: Informe Primer Trimestre PANI</t>
  </si>
  <si>
    <t>Cuadro No. 1</t>
  </si>
  <si>
    <t>Bienes duraderos</t>
  </si>
  <si>
    <t>Beneficio</t>
  </si>
  <si>
    <t xml:space="preserve">Fuente: Informes Trimestrales PANI. </t>
  </si>
  <si>
    <t>Promedio</t>
  </si>
  <si>
    <t>Devolución de superávit</t>
  </si>
  <si>
    <t>El Saldo Inicial se compone así</t>
  </si>
  <si>
    <t>Superávit no Comprometido-Devolución</t>
  </si>
  <si>
    <t>TOTAL SALDO INICIAL( Superávit PANI)</t>
  </si>
  <si>
    <t>Totales</t>
  </si>
  <si>
    <t>Producto 1 Atención de denuncias</t>
  </si>
  <si>
    <t>Producto 2 Proteccion y apoyo a los niños, niñas y Adolescentes en los Albergues PANI</t>
  </si>
  <si>
    <t>Producto 3: Centro de Atención Infantil - Guarderias</t>
  </si>
  <si>
    <t>Producto 4: Juntas  de Protección de niñez y adolescencia - Promoción (1)</t>
  </si>
  <si>
    <t>Producto 5: Juntas  de Protección de niñez y adolescencia - Prevención (1)</t>
  </si>
  <si>
    <t>Primer Semestre 2017</t>
  </si>
  <si>
    <t>Tercer Trimestre Acumulado 2017</t>
  </si>
  <si>
    <t>3) Reintegros en efectivo ONG's</t>
  </si>
  <si>
    <t>5) Egresos efectivos pagados</t>
  </si>
  <si>
    <t>4) Recursos disponibles ( 1+2+3 )</t>
  </si>
  <si>
    <t>6) Saldo en Caja Final ( 4-5 )</t>
  </si>
  <si>
    <t>Producto 6: Obra Pública</t>
  </si>
  <si>
    <t>Proyecto</t>
  </si>
  <si>
    <r>
      <rPr>
        <b/>
        <sz val="11"/>
        <color theme="1"/>
        <rFont val="Calibri"/>
        <family val="2"/>
        <scheme val="minor"/>
      </rPr>
      <t>Producto 3:</t>
    </r>
    <r>
      <rPr>
        <sz val="11"/>
        <color theme="1"/>
        <rFont val="Calibri"/>
        <family val="2"/>
        <scheme val="minor"/>
      </rPr>
      <t xml:space="preserve"> Centro de Atención Infantil - Guarderias</t>
    </r>
  </si>
  <si>
    <r>
      <rPr>
        <b/>
        <sz val="11"/>
        <color theme="1"/>
        <rFont val="Calibri"/>
        <family val="2"/>
        <scheme val="minor"/>
      </rPr>
      <t>Producto 1:</t>
    </r>
    <r>
      <rPr>
        <sz val="11"/>
        <color theme="1"/>
        <rFont val="Calibri"/>
        <family val="2"/>
        <scheme val="minor"/>
      </rPr>
      <t xml:space="preserve"> Atención de denuncias</t>
    </r>
  </si>
  <si>
    <r>
      <rPr>
        <b/>
        <sz val="11"/>
        <color theme="1"/>
        <rFont val="Calibri"/>
        <family val="2"/>
        <scheme val="minor"/>
      </rPr>
      <t>Producto 2:</t>
    </r>
    <r>
      <rPr>
        <sz val="11"/>
        <color theme="1"/>
        <rFont val="Calibri"/>
        <family val="2"/>
        <scheme val="minor"/>
      </rPr>
      <t xml:space="preserve"> Proteccion y apoyo a los niños, niñas y Adolescentes en los Albergues PANI</t>
    </r>
  </si>
  <si>
    <r>
      <rPr>
        <b/>
        <sz val="11"/>
        <color theme="1"/>
        <rFont val="Calibri"/>
        <family val="2"/>
        <scheme val="minor"/>
      </rPr>
      <t>Producto 4:</t>
    </r>
    <r>
      <rPr>
        <sz val="11"/>
        <color theme="1"/>
        <rFont val="Calibri"/>
        <family val="2"/>
        <scheme val="minor"/>
      </rPr>
      <t xml:space="preserve"> Juntas  de Protección de niñez y adolescencia - Promoción (1)</t>
    </r>
  </si>
  <si>
    <r>
      <rPr>
        <b/>
        <sz val="11"/>
        <color theme="1"/>
        <rFont val="Calibri"/>
        <family val="2"/>
        <scheme val="minor"/>
      </rPr>
      <t>Producto 5:</t>
    </r>
    <r>
      <rPr>
        <sz val="11"/>
        <color theme="1"/>
        <rFont val="Calibri"/>
        <family val="2"/>
        <scheme val="minor"/>
      </rPr>
      <t xml:space="preserve"> Juntas  de Protección de niñez y adolescencia - Prevención (1)</t>
    </r>
  </si>
  <si>
    <r>
      <rPr>
        <b/>
        <sz val="11"/>
        <color theme="1"/>
        <rFont val="Calibri"/>
        <family val="2"/>
        <scheme val="minor"/>
      </rPr>
      <t>Producto 6:</t>
    </r>
    <r>
      <rPr>
        <sz val="11"/>
        <color theme="1"/>
        <rFont val="Calibri"/>
        <family val="2"/>
        <scheme val="minor"/>
      </rPr>
      <t xml:space="preserve"> Obra Pública</t>
    </r>
  </si>
  <si>
    <r>
      <rPr>
        <b/>
        <sz val="11"/>
        <color theme="1"/>
        <rFont val="Calibri"/>
        <family val="2"/>
        <scheme val="minor"/>
      </rPr>
      <t>Producto 2</t>
    </r>
    <r>
      <rPr>
        <sz val="11"/>
        <color theme="1"/>
        <rFont val="Calibri"/>
        <family val="2"/>
        <scheme val="minor"/>
      </rPr>
      <t xml:space="preserve"> :Proteccion y apoyo a los niños, niñas y Adolescentes en los Albergues PANI</t>
    </r>
  </si>
  <si>
    <t>Total Superavit Comprometido 2017</t>
  </si>
  <si>
    <t>Segundo Trimestre 2018</t>
  </si>
  <si>
    <t>Tercer Trimestre 2018</t>
  </si>
  <si>
    <t>Cuarto Trimestre 2018</t>
  </si>
  <si>
    <t>Primer   Trimestre 2018</t>
  </si>
  <si>
    <t xml:space="preserve">Nota: (1) Debido a la práctica institucional y por los procesos y procedimientos administrativos que se siguen en los mismos, los Productos 4 y 5, algunos están  iniciando su ejecución, otros estan en la fase de aprobación de las  decisiones iniciales. Por tanto todavía no se ha podido sistematizar información para obtener resultados.  </t>
  </si>
  <si>
    <t>Oficina Local Corredores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</si>
  <si>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Los recursos se utilizaron  en la obra para finalizar construcciòn  de la Oficina Local de Corredores.</t>
    </r>
  </si>
  <si>
    <t>Producto 4: Juntas  de Protección de niñez y adolescencia - Promoción (1) CP</t>
  </si>
  <si>
    <t>Superávit 2018</t>
  </si>
  <si>
    <t>Nota: se aplica devolución de recursos por ¢700,927,413.00 concepto de obra publica no realizada</t>
  </si>
  <si>
    <t>Producto 1 Atención de denuncias (1)</t>
  </si>
  <si>
    <t xml:space="preserve">(1) Datos actualizados según última informacíón remitida por oficinas locales </t>
  </si>
  <si>
    <t>Nota: Los ¢43.652.694 se ejecutaron en el utimo trimestre en los siguientes rubros</t>
  </si>
  <si>
    <t xml:space="preserve">(1) Debido a la práctica institucional y por los procesos y procedimientos administrativos que se siguen en los mismos, los proyectos se encuentran  en la etapa de las decisiones iniciales en el Departamento de Suministros, Bienes y Servicios.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</si>
</sst>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4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center" vertical="top"/>
    </xf>
    <xf numFmtId="166" fontId="5" fillId="0" borderId="2" xfId="1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/>
    </xf>
    <xf numFmtId="166" fontId="1" fillId="0" borderId="0" xfId="1" applyNumberFormat="1" applyFont="1" applyFill="1" applyBorder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left" wrapText="1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5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center" vertical="top" wrapText="1"/>
    </xf>
    <xf numFmtId="166" fontId="4" fillId="0" borderId="2" xfId="1" applyNumberFormat="1" applyFont="1" applyFill="1" applyBorder="1" applyAlignment="1">
      <alignment horizontal="center" vertical="top" wrapText="1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left" wrapText="1"/>
    </xf>
    <xf numFmtId="166" fontId="4" fillId="0" borderId="2" xfId="1" applyNumberFormat="1" applyFont="1" applyFill="1" applyBorder="1" applyAlignment="1">
      <alignment horizontal="left" wrapText="1"/>
    </xf>
    <xf numFmtId="166" fontId="1" fillId="0" borderId="0" xfId="1" applyNumberFormat="1" applyFont="1" applyFill="1" applyAlignment="1">
      <alignment horizontal="left" wrapText="1"/>
    </xf>
    <xf numFmtId="166" fontId="1" fillId="0" borderId="0" xfId="1" applyNumberFormat="1" applyFont="1" applyFill="1" applyAlignment="1">
      <alignment horizontal="left"/>
    </xf>
    <xf numFmtId="166" fontId="3" fillId="0" borderId="1" xfId="1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wrapText="1"/>
    </xf>
    <xf numFmtId="166" fontId="1" fillId="0" borderId="0" xfId="1" applyNumberFormat="1" applyFont="1" applyFill="1"/>
    <xf numFmtId="166" fontId="7" fillId="0" borderId="0" xfId="1" applyNumberFormat="1" applyFont="1" applyFill="1" applyAlignment="1">
      <alignment horizontal="left" wrapText="1"/>
    </xf>
    <xf numFmtId="166" fontId="3" fillId="0" borderId="1" xfId="1" applyNumberFormat="1" applyFont="1" applyFill="1" applyBorder="1" applyAlignment="1">
      <alignment horizontal="left" wrapText="1"/>
    </xf>
    <xf numFmtId="166" fontId="4" fillId="0" borderId="2" xfId="1" applyNumberFormat="1" applyFont="1" applyFill="1" applyBorder="1" applyAlignment="1">
      <alignment horizontal="left"/>
    </xf>
    <xf numFmtId="166" fontId="1" fillId="0" borderId="0" xfId="1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Alignment="1">
      <alignment wrapText="1"/>
    </xf>
    <xf numFmtId="166" fontId="4" fillId="0" borderId="0" xfId="1" applyNumberFormat="1" applyFont="1" applyFill="1" applyAlignment="1">
      <alignment horizontal="left" wrapText="1"/>
    </xf>
    <xf numFmtId="166" fontId="4" fillId="0" borderId="0" xfId="1" applyNumberFormat="1" applyFont="1" applyFill="1" applyAlignment="1">
      <alignment horizontal="left"/>
    </xf>
    <xf numFmtId="166" fontId="4" fillId="0" borderId="0" xfId="1" applyNumberFormat="1" applyFont="1" applyFill="1" applyBorder="1" applyAlignment="1">
      <alignment horizontal="left" vertical="top" wrapText="1"/>
    </xf>
    <xf numFmtId="166" fontId="6" fillId="0" borderId="0" xfId="1" applyNumberFormat="1" applyFont="1" applyFill="1" applyAlignment="1">
      <alignment vertical="top" wrapText="1"/>
    </xf>
    <xf numFmtId="166" fontId="4" fillId="0" borderId="0" xfId="1" applyNumberFormat="1" applyFont="1" applyFill="1"/>
    <xf numFmtId="166" fontId="4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left" wrapText="1"/>
    </xf>
    <xf numFmtId="166" fontId="3" fillId="0" borderId="0" xfId="1" applyNumberFormat="1" applyFont="1" applyFill="1" applyAlignment="1">
      <alignment wrapText="1"/>
    </xf>
    <xf numFmtId="166" fontId="5" fillId="0" borderId="0" xfId="1" applyNumberFormat="1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left" wrapText="1"/>
    </xf>
    <xf numFmtId="166" fontId="5" fillId="0" borderId="2" xfId="1" applyNumberFormat="1" applyFont="1" applyFill="1" applyBorder="1" applyAlignment="1">
      <alignment horizontal="left" wrapText="1"/>
    </xf>
    <xf numFmtId="166" fontId="5" fillId="0" borderId="0" xfId="1" applyNumberFormat="1" applyFont="1" applyFill="1" applyBorder="1" applyAlignment="1">
      <alignment horizontal="center" vertical="top" wrapText="1"/>
    </xf>
    <xf numFmtId="166" fontId="1" fillId="0" borderId="0" xfId="2" applyNumberFormat="1" applyFont="1" applyFill="1"/>
    <xf numFmtId="4" fontId="0" fillId="0" borderId="0" xfId="0" applyNumberFormat="1" applyFont="1" applyFill="1"/>
    <xf numFmtId="166" fontId="4" fillId="0" borderId="2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wrapText="1"/>
    </xf>
    <xf numFmtId="166" fontId="3" fillId="0" borderId="0" xfId="1" applyNumberFormat="1" applyFont="1" applyFill="1"/>
    <xf numFmtId="166" fontId="1" fillId="0" borderId="0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left" wrapText="1"/>
    </xf>
    <xf numFmtId="166" fontId="4" fillId="0" borderId="4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166" fontId="0" fillId="0" borderId="0" xfId="1" applyNumberFormat="1" applyFont="1" applyFill="1" applyBorder="1" applyAlignment="1">
      <alignment horizontal="left" vertical="center" wrapText="1"/>
    </xf>
    <xf numFmtId="166" fontId="1" fillId="0" borderId="0" xfId="1" applyNumberFormat="1" applyFont="1" applyFill="1" applyBorder="1" applyAlignment="1">
      <alignment horizontal="left" vertical="center" wrapText="1"/>
    </xf>
    <xf numFmtId="166" fontId="0" fillId="0" borderId="0" xfId="1" applyNumberFormat="1" applyFont="1" applyFill="1" applyAlignment="1">
      <alignment horizontal="left" wrapText="1"/>
    </xf>
    <xf numFmtId="166" fontId="0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 vertical="top" wrapText="1"/>
    </xf>
    <xf numFmtId="166" fontId="0" fillId="0" borderId="2" xfId="1" applyNumberFormat="1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/>
    <xf numFmtId="0" fontId="0" fillId="0" borderId="0" xfId="0" applyFont="1" applyFill="1"/>
    <xf numFmtId="166" fontId="10" fillId="0" borderId="0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justify" vertical="top" wrapText="1"/>
    </xf>
    <xf numFmtId="166" fontId="0" fillId="0" borderId="0" xfId="1" applyNumberFormat="1" applyFont="1" applyFill="1" applyBorder="1" applyAlignment="1">
      <alignment horizontal="center" wrapText="1"/>
    </xf>
    <xf numFmtId="166" fontId="1" fillId="0" borderId="0" xfId="1" applyNumberFormat="1" applyFont="1" applyFill="1" applyBorder="1" applyAlignment="1">
      <alignment vertical="center" wrapText="1"/>
    </xf>
    <xf numFmtId="166" fontId="0" fillId="0" borderId="0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justify" vertical="top"/>
    </xf>
    <xf numFmtId="0" fontId="8" fillId="0" borderId="0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166" fontId="0" fillId="0" borderId="0" xfId="0" applyNumberFormat="1" applyFill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/>
    <xf numFmtId="166" fontId="4" fillId="0" borderId="0" xfId="1" applyNumberFormat="1" applyFont="1" applyFill="1" applyBorder="1" applyAlignment="1">
      <alignment vertical="top" wrapText="1"/>
    </xf>
    <xf numFmtId="166" fontId="10" fillId="0" borderId="0" xfId="1" applyNumberFormat="1" applyFont="1" applyFill="1"/>
    <xf numFmtId="165" fontId="4" fillId="0" borderId="0" xfId="1" applyNumberFormat="1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justify" vertical="top"/>
    </xf>
    <xf numFmtId="166" fontId="3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66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 wrapText="1"/>
    </xf>
    <xf numFmtId="0" fontId="9" fillId="0" borderId="0" xfId="1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2" fontId="9" fillId="0" borderId="0" xfId="1" applyNumberFormat="1" applyFont="1" applyFill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166" fontId="9" fillId="0" borderId="0" xfId="1" applyNumberFormat="1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166" fontId="3" fillId="0" borderId="0" xfId="1" applyNumberFormat="1" applyFont="1" applyFill="1" applyAlignment="1">
      <alignment horizontal="center" wrapText="1"/>
    </xf>
    <xf numFmtId="166" fontId="4" fillId="0" borderId="0" xfId="1" applyNumberFormat="1" applyFont="1" applyFill="1" applyAlignment="1">
      <alignment horizontal="justify" vertical="top" wrapText="1"/>
    </xf>
    <xf numFmtId="4" fontId="3" fillId="0" borderId="0" xfId="0" applyNumberFormat="1" applyFont="1" applyFill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0" zoomScaleNormal="80" workbookViewId="0">
      <selection sqref="A1:F1"/>
    </sheetView>
  </sheetViews>
  <sheetFormatPr baseColWidth="10" defaultColWidth="11.42578125" defaultRowHeight="15" x14ac:dyDescent="0.25"/>
  <cols>
    <col min="1" max="1" width="87.140625" style="4" bestFit="1" customWidth="1"/>
    <col min="2" max="2" width="41" style="4" bestFit="1" customWidth="1"/>
    <col min="3" max="3" width="14.5703125" style="4" bestFit="1" customWidth="1"/>
    <col min="4" max="4" width="15" style="4" bestFit="1" customWidth="1"/>
    <col min="5" max="5" width="16.42578125" style="4" bestFit="1" customWidth="1"/>
    <col min="6" max="6" width="10.140625" style="4" bestFit="1" customWidth="1"/>
    <col min="7" max="7" width="8.140625" style="4" bestFit="1" customWidth="1"/>
    <col min="8" max="16384" width="11.42578125" style="4"/>
  </cols>
  <sheetData>
    <row r="1" spans="1:7" x14ac:dyDescent="0.25">
      <c r="A1" s="104" t="s">
        <v>26</v>
      </c>
      <c r="B1" s="104"/>
      <c r="C1" s="104"/>
      <c r="D1" s="104"/>
      <c r="E1" s="104"/>
      <c r="F1" s="104"/>
    </row>
    <row r="2" spans="1:7" ht="15" customHeight="1" x14ac:dyDescent="0.25">
      <c r="A2" s="53" t="s">
        <v>53</v>
      </c>
      <c r="B2" s="40" t="s">
        <v>54</v>
      </c>
      <c r="C2" s="40"/>
      <c r="D2" s="40"/>
      <c r="E2" s="40"/>
      <c r="F2" s="40"/>
    </row>
    <row r="3" spans="1:7" ht="15" customHeight="1" x14ac:dyDescent="0.25">
      <c r="A3" s="53" t="s">
        <v>55</v>
      </c>
      <c r="B3" s="40" t="s">
        <v>56</v>
      </c>
      <c r="C3" s="40"/>
      <c r="D3" s="40"/>
      <c r="E3" s="40"/>
      <c r="F3" s="40"/>
    </row>
    <row r="4" spans="1:7" ht="15" customHeight="1" x14ac:dyDescent="0.25">
      <c r="A4" s="53" t="s">
        <v>57</v>
      </c>
      <c r="B4" s="40" t="s">
        <v>58</v>
      </c>
      <c r="C4" s="40"/>
      <c r="D4" s="40"/>
      <c r="E4" s="40"/>
      <c r="F4" s="40"/>
    </row>
    <row r="5" spans="1:7" ht="15" customHeight="1" x14ac:dyDescent="0.25">
      <c r="A5" s="53" t="s">
        <v>59</v>
      </c>
      <c r="B5" s="40" t="s">
        <v>96</v>
      </c>
      <c r="C5" s="40"/>
      <c r="D5" s="40"/>
      <c r="E5" s="40"/>
      <c r="F5" s="40"/>
    </row>
    <row r="6" spans="1:7" ht="15" customHeight="1" x14ac:dyDescent="0.25">
      <c r="A6" s="102"/>
      <c r="B6" s="102"/>
      <c r="C6" s="102"/>
      <c r="D6" s="102"/>
      <c r="E6" s="102"/>
      <c r="F6" s="102"/>
    </row>
    <row r="7" spans="1:7" x14ac:dyDescent="0.25">
      <c r="A7" s="105" t="s">
        <v>62</v>
      </c>
      <c r="B7" s="105"/>
      <c r="C7" s="105"/>
      <c r="D7" s="105"/>
      <c r="E7" s="105"/>
      <c r="F7" s="105"/>
    </row>
    <row r="8" spans="1:7" ht="15" customHeight="1" x14ac:dyDescent="0.25">
      <c r="A8" s="105" t="s">
        <v>1</v>
      </c>
      <c r="B8" s="105"/>
      <c r="C8" s="105"/>
      <c r="D8" s="105"/>
      <c r="E8" s="105"/>
      <c r="F8" s="105"/>
    </row>
    <row r="9" spans="1:7" x14ac:dyDescent="0.25">
      <c r="A9" s="37"/>
      <c r="B9" s="37"/>
      <c r="C9" s="37"/>
      <c r="D9" s="38"/>
      <c r="E9" s="38"/>
      <c r="F9" s="41"/>
    </row>
    <row r="10" spans="1:7" ht="15.75" thickBot="1" x14ac:dyDescent="0.3">
      <c r="A10" s="39" t="s">
        <v>64</v>
      </c>
      <c r="B10" s="39" t="s">
        <v>2</v>
      </c>
      <c r="C10" s="39" t="s">
        <v>19</v>
      </c>
      <c r="D10" s="39" t="s">
        <v>24</v>
      </c>
      <c r="E10" s="39" t="s">
        <v>21</v>
      </c>
      <c r="F10" s="39" t="s">
        <v>66</v>
      </c>
      <c r="G10" s="39" t="s">
        <v>71</v>
      </c>
    </row>
    <row r="11" spans="1:7" x14ac:dyDescent="0.25">
      <c r="A11" s="66"/>
      <c r="B11" s="66"/>
      <c r="C11" s="66"/>
      <c r="D11" s="66"/>
      <c r="E11" s="66"/>
      <c r="F11" s="41"/>
    </row>
    <row r="12" spans="1:7" x14ac:dyDescent="0.25">
      <c r="A12" s="4" t="s">
        <v>72</v>
      </c>
      <c r="B12" s="45" t="s">
        <v>18</v>
      </c>
      <c r="C12" s="69">
        <v>3304</v>
      </c>
      <c r="D12" s="13">
        <v>2542</v>
      </c>
      <c r="E12" s="69">
        <v>2833</v>
      </c>
      <c r="F12" s="66">
        <f t="shared" ref="F12:F14" si="0">+AVERAGE(C12:E12)</f>
        <v>2893</v>
      </c>
      <c r="G12" s="66">
        <f t="shared" ref="G12:G14" si="1">+C12+D12+E12</f>
        <v>8679</v>
      </c>
    </row>
    <row r="13" spans="1:7" x14ac:dyDescent="0.25">
      <c r="A13" s="4" t="s">
        <v>73</v>
      </c>
      <c r="B13" s="45" t="s">
        <v>18</v>
      </c>
      <c r="C13" s="66">
        <v>490</v>
      </c>
      <c r="D13" s="66">
        <v>493</v>
      </c>
      <c r="E13" s="66">
        <v>471</v>
      </c>
      <c r="F13" s="66">
        <f t="shared" si="0"/>
        <v>484.66666666666669</v>
      </c>
      <c r="G13" s="66">
        <f t="shared" si="1"/>
        <v>1454</v>
      </c>
    </row>
    <row r="14" spans="1:7" x14ac:dyDescent="0.25">
      <c r="A14" s="4" t="s">
        <v>74</v>
      </c>
      <c r="B14" s="72" t="s">
        <v>18</v>
      </c>
      <c r="C14" s="66">
        <v>3053</v>
      </c>
      <c r="D14" s="66">
        <v>3070</v>
      </c>
      <c r="E14" s="66">
        <v>3039</v>
      </c>
      <c r="F14" s="66">
        <f t="shared" si="0"/>
        <v>3054</v>
      </c>
      <c r="G14" s="66">
        <f t="shared" si="1"/>
        <v>9162</v>
      </c>
    </row>
    <row r="15" spans="1:7" x14ac:dyDescent="0.25">
      <c r="A15" s="4" t="s">
        <v>75</v>
      </c>
      <c r="B15" s="72" t="s">
        <v>18</v>
      </c>
      <c r="C15" s="81"/>
      <c r="D15" s="66"/>
      <c r="E15" s="66"/>
      <c r="F15" s="66"/>
      <c r="G15" s="66">
        <f t="shared" ref="G15:G17" si="2">+C15+D15+E15</f>
        <v>0</v>
      </c>
    </row>
    <row r="16" spans="1:7" x14ac:dyDescent="0.25">
      <c r="A16" s="4" t="s">
        <v>76</v>
      </c>
      <c r="B16" s="72" t="s">
        <v>18</v>
      </c>
      <c r="C16" s="81"/>
      <c r="D16" s="66"/>
      <c r="E16" s="66"/>
      <c r="F16" s="66"/>
      <c r="G16" s="66">
        <f t="shared" si="2"/>
        <v>0</v>
      </c>
    </row>
    <row r="17" spans="1:7" x14ac:dyDescent="0.25">
      <c r="A17" s="88"/>
      <c r="B17" s="71"/>
      <c r="C17" s="66"/>
      <c r="D17" s="66"/>
      <c r="E17" s="66"/>
      <c r="F17" s="66"/>
      <c r="G17" s="66">
        <f t="shared" si="2"/>
        <v>0</v>
      </c>
    </row>
    <row r="18" spans="1:7" ht="15.75" thickBot="1" x14ac:dyDescent="0.3">
      <c r="A18" s="33" t="s">
        <v>3</v>
      </c>
      <c r="B18" s="33"/>
      <c r="C18" s="33">
        <f>SUM(C12:C17)</f>
        <v>6847</v>
      </c>
      <c r="D18" s="33">
        <f>SUM(D12:D17)</f>
        <v>6105</v>
      </c>
      <c r="E18" s="33">
        <f>SUM(E12:E17)</f>
        <v>6343</v>
      </c>
      <c r="F18" s="33">
        <f>SUM(F12:F17)</f>
        <v>6431.6666666666661</v>
      </c>
      <c r="G18" s="33">
        <f>SUM(G12:G17)</f>
        <v>19295</v>
      </c>
    </row>
    <row r="19" spans="1:7" ht="15.75" thickTop="1" x14ac:dyDescent="0.25">
      <c r="A19" s="20" t="s">
        <v>65</v>
      </c>
      <c r="B19" s="37"/>
      <c r="C19" s="37"/>
      <c r="D19" s="38"/>
      <c r="E19" s="38"/>
      <c r="F19" s="41"/>
    </row>
    <row r="20" spans="1:7" ht="42" customHeight="1" x14ac:dyDescent="0.25">
      <c r="A20" s="106" t="s">
        <v>106</v>
      </c>
      <c r="B20" s="106"/>
      <c r="C20" s="106"/>
      <c r="D20" s="106"/>
      <c r="E20" s="106"/>
      <c r="F20" s="106"/>
      <c r="G20" s="106"/>
    </row>
    <row r="21" spans="1:7" x14ac:dyDescent="0.25">
      <c r="A21" s="73"/>
      <c r="B21" s="37"/>
      <c r="C21" s="37"/>
      <c r="D21" s="38"/>
      <c r="E21" s="38"/>
      <c r="F21" s="41"/>
    </row>
    <row r="22" spans="1:7" x14ac:dyDescent="0.25">
      <c r="A22" s="105" t="s">
        <v>4</v>
      </c>
      <c r="B22" s="105"/>
      <c r="C22" s="105"/>
      <c r="D22" s="105"/>
      <c r="E22" s="105"/>
      <c r="F22" s="40"/>
    </row>
    <row r="23" spans="1:7" ht="15" customHeight="1" x14ac:dyDescent="0.25">
      <c r="A23" s="105" t="s">
        <v>27</v>
      </c>
      <c r="B23" s="105"/>
      <c r="C23" s="105"/>
      <c r="D23" s="105"/>
      <c r="E23" s="105"/>
      <c r="F23" s="40"/>
    </row>
    <row r="24" spans="1:7" ht="15" customHeight="1" x14ac:dyDescent="0.25">
      <c r="A24" s="105" t="s">
        <v>5</v>
      </c>
      <c r="B24" s="105"/>
      <c r="C24" s="105"/>
      <c r="D24" s="105"/>
      <c r="E24" s="105"/>
      <c r="F24" s="40"/>
    </row>
    <row r="25" spans="1:7" x14ac:dyDescent="0.25">
      <c r="A25" s="37"/>
      <c r="B25" s="37"/>
      <c r="C25" s="38"/>
      <c r="D25" s="38"/>
      <c r="E25" s="38"/>
      <c r="F25" s="41"/>
    </row>
    <row r="26" spans="1:7" ht="15.75" thickBot="1" x14ac:dyDescent="0.3">
      <c r="A26" s="39" t="s">
        <v>64</v>
      </c>
      <c r="B26" s="39" t="s">
        <v>23</v>
      </c>
      <c r="C26" s="39" t="s">
        <v>24</v>
      </c>
      <c r="D26" s="39" t="s">
        <v>25</v>
      </c>
      <c r="E26" s="39" t="s">
        <v>28</v>
      </c>
      <c r="F26" s="41"/>
      <c r="G26" s="5"/>
    </row>
    <row r="27" spans="1:7" x14ac:dyDescent="0.25">
      <c r="A27" s="102"/>
      <c r="B27" s="102"/>
      <c r="C27" s="102"/>
      <c r="D27" s="102"/>
      <c r="E27" s="102"/>
      <c r="F27" s="41"/>
      <c r="G27" s="5"/>
    </row>
    <row r="28" spans="1:7" x14ac:dyDescent="0.25">
      <c r="A28" s="4" t="s">
        <v>72</v>
      </c>
      <c r="B28" s="66">
        <v>1367475772.3800001</v>
      </c>
      <c r="C28" s="7">
        <v>683173972.96000004</v>
      </c>
      <c r="D28" s="66">
        <v>694029365.15999997</v>
      </c>
      <c r="E28" s="7">
        <f t="shared" ref="E28:E34" si="3">SUM(B28:D28)</f>
        <v>2744679110.5</v>
      </c>
      <c r="F28" s="41"/>
      <c r="G28" s="5"/>
    </row>
    <row r="29" spans="1:7" ht="17.25" customHeight="1" x14ac:dyDescent="0.25">
      <c r="A29" s="4" t="s">
        <v>73</v>
      </c>
      <c r="B29" s="66">
        <v>214040099.33000001</v>
      </c>
      <c r="C29" s="7">
        <v>108601224</v>
      </c>
      <c r="D29" s="66">
        <v>112598803.20999999</v>
      </c>
      <c r="E29" s="7">
        <f t="shared" si="3"/>
        <v>435240126.54000002</v>
      </c>
      <c r="F29" s="41"/>
      <c r="G29" s="5"/>
    </row>
    <row r="30" spans="1:7" ht="23.25" customHeight="1" x14ac:dyDescent="0.25">
      <c r="A30" s="88" t="s">
        <v>74</v>
      </c>
      <c r="B30" s="7">
        <v>338457484</v>
      </c>
      <c r="C30" s="7">
        <v>198396260</v>
      </c>
      <c r="D30" s="7">
        <v>496866482</v>
      </c>
      <c r="E30" s="7">
        <f t="shared" si="3"/>
        <v>1033720226</v>
      </c>
      <c r="F30" s="70"/>
      <c r="G30" s="5"/>
    </row>
    <row r="31" spans="1:7" x14ac:dyDescent="0.25">
      <c r="A31" s="4" t="s">
        <v>75</v>
      </c>
      <c r="B31" s="66">
        <v>64550</v>
      </c>
      <c r="C31" s="7">
        <v>129260</v>
      </c>
      <c r="D31" s="66">
        <v>453100</v>
      </c>
      <c r="E31" s="7">
        <f t="shared" si="3"/>
        <v>646910</v>
      </c>
      <c r="F31" s="41"/>
      <c r="G31" s="5"/>
    </row>
    <row r="32" spans="1:7" x14ac:dyDescent="0.25">
      <c r="A32" s="4" t="s">
        <v>76</v>
      </c>
      <c r="B32" s="66">
        <v>61700</v>
      </c>
      <c r="C32" s="7">
        <v>23030</v>
      </c>
      <c r="D32" s="66">
        <v>441075</v>
      </c>
      <c r="E32" s="7">
        <f t="shared" si="3"/>
        <v>525805</v>
      </c>
      <c r="F32" s="41"/>
      <c r="G32" s="5"/>
    </row>
    <row r="33" spans="1:7" x14ac:dyDescent="0.25">
      <c r="B33" s="66"/>
      <c r="C33" s="66"/>
      <c r="D33" s="66"/>
      <c r="E33" s="7"/>
      <c r="F33" s="41"/>
      <c r="G33" s="5"/>
    </row>
    <row r="34" spans="1:7" x14ac:dyDescent="0.25">
      <c r="A34" s="45"/>
      <c r="B34" s="66"/>
      <c r="C34" s="66"/>
      <c r="D34" s="66"/>
      <c r="E34" s="7">
        <f t="shared" si="3"/>
        <v>0</v>
      </c>
      <c r="F34" s="41"/>
      <c r="G34" s="5"/>
    </row>
    <row r="35" spans="1:7" ht="15.75" thickBot="1" x14ac:dyDescent="0.3">
      <c r="A35" s="8" t="s">
        <v>3</v>
      </c>
      <c r="B35" s="8">
        <f>SUM(B28:B34)</f>
        <v>1920099605.71</v>
      </c>
      <c r="C35" s="8">
        <f>SUM(C28:C34)</f>
        <v>990323746.96000004</v>
      </c>
      <c r="D35" s="8">
        <f>SUM(D28:D34)</f>
        <v>1304388825.3699999</v>
      </c>
      <c r="E35" s="8">
        <f>SUM(E28:E34)</f>
        <v>4214812178.04</v>
      </c>
      <c r="F35" s="41"/>
      <c r="G35" s="5"/>
    </row>
    <row r="36" spans="1:7" ht="15.75" thickTop="1" x14ac:dyDescent="0.25">
      <c r="A36" s="19" t="s">
        <v>61</v>
      </c>
      <c r="B36" s="38"/>
      <c r="C36" s="38"/>
      <c r="D36" s="38"/>
      <c r="E36" s="38"/>
      <c r="F36" s="41"/>
      <c r="G36" s="5"/>
    </row>
    <row r="37" spans="1:7" x14ac:dyDescent="0.25">
      <c r="A37" s="37"/>
      <c r="B37" s="37"/>
      <c r="C37" s="37"/>
      <c r="D37" s="38"/>
      <c r="E37" s="38"/>
      <c r="F37" s="41"/>
    </row>
    <row r="38" spans="1:7" x14ac:dyDescent="0.25">
      <c r="A38" s="105" t="s">
        <v>6</v>
      </c>
      <c r="B38" s="105"/>
      <c r="C38" s="105"/>
      <c r="D38" s="105"/>
      <c r="E38" s="105"/>
      <c r="F38" s="105"/>
    </row>
    <row r="39" spans="1:7" ht="15" customHeight="1" x14ac:dyDescent="0.25">
      <c r="A39" s="105" t="s">
        <v>29</v>
      </c>
      <c r="B39" s="105"/>
      <c r="C39" s="105"/>
      <c r="D39" s="105"/>
      <c r="E39" s="105"/>
      <c r="F39" s="105"/>
    </row>
    <row r="40" spans="1:7" ht="15" customHeight="1" x14ac:dyDescent="0.25">
      <c r="A40" s="105" t="s">
        <v>5</v>
      </c>
      <c r="B40" s="105"/>
      <c r="C40" s="105"/>
      <c r="D40" s="105"/>
      <c r="E40" s="105"/>
      <c r="F40" s="105"/>
    </row>
    <row r="41" spans="1:7" x14ac:dyDescent="0.25">
      <c r="A41" s="42"/>
      <c r="B41" s="42"/>
      <c r="C41" s="42"/>
      <c r="D41" s="42"/>
      <c r="E41" s="42"/>
      <c r="F41" s="41"/>
    </row>
    <row r="42" spans="1:7" ht="15.75" thickBot="1" x14ac:dyDescent="0.3">
      <c r="A42" s="43" t="s">
        <v>7</v>
      </c>
      <c r="B42" s="39" t="s">
        <v>19</v>
      </c>
      <c r="C42" s="39" t="s">
        <v>24</v>
      </c>
      <c r="D42" s="39" t="s">
        <v>25</v>
      </c>
      <c r="E42" s="39" t="s">
        <v>22</v>
      </c>
      <c r="F42" s="41"/>
    </row>
    <row r="43" spans="1:7" x14ac:dyDescent="0.25">
      <c r="A43" s="63"/>
      <c r="B43" s="102"/>
      <c r="C43" s="102"/>
      <c r="D43" s="102"/>
      <c r="E43" s="102"/>
      <c r="F43" s="41"/>
    </row>
    <row r="44" spans="1:7" x14ac:dyDescent="0.25">
      <c r="A44" s="67" t="s">
        <v>8</v>
      </c>
      <c r="B44" s="5">
        <f>214040099.33+1367475772.38</f>
        <v>1581515871.71</v>
      </c>
      <c r="C44" s="5">
        <f>108601224+683173972.96</f>
        <v>791775196.96000004</v>
      </c>
      <c r="D44" s="5">
        <f>112598803.21+694029365.16</f>
        <v>806628168.37</v>
      </c>
      <c r="E44" s="14">
        <f t="shared" ref="E44:E49" si="4">+SUM(B44:D44)</f>
        <v>3179919237.04</v>
      </c>
      <c r="F44" s="41"/>
    </row>
    <row r="45" spans="1:7" x14ac:dyDescent="0.25">
      <c r="A45" s="67" t="s">
        <v>9</v>
      </c>
      <c r="B45" s="13">
        <f>64550+56750</f>
        <v>121300</v>
      </c>
      <c r="C45" s="14">
        <f>129260+23030</f>
        <v>152290</v>
      </c>
      <c r="D45" s="14">
        <f>280725+441075</f>
        <v>721800</v>
      </c>
      <c r="E45" s="14">
        <f t="shared" si="4"/>
        <v>995390</v>
      </c>
      <c r="F45" s="41"/>
    </row>
    <row r="46" spans="1:7" x14ac:dyDescent="0.25">
      <c r="A46" s="67" t="s">
        <v>30</v>
      </c>
      <c r="B46" s="66">
        <v>4950</v>
      </c>
      <c r="C46" s="66">
        <v>0</v>
      </c>
      <c r="D46" s="66">
        <v>172375</v>
      </c>
      <c r="E46" s="14">
        <f t="shared" si="4"/>
        <v>177325</v>
      </c>
      <c r="F46" s="41"/>
    </row>
    <row r="47" spans="1:7" x14ac:dyDescent="0.25">
      <c r="A47" s="35" t="s">
        <v>10</v>
      </c>
      <c r="B47" s="66">
        <v>338457484</v>
      </c>
      <c r="C47" s="7">
        <v>198396260</v>
      </c>
      <c r="D47" s="7">
        <v>496866482</v>
      </c>
      <c r="E47" s="14">
        <f t="shared" si="4"/>
        <v>1033720226</v>
      </c>
      <c r="F47" s="41"/>
    </row>
    <row r="48" spans="1:7" x14ac:dyDescent="0.25">
      <c r="A48" s="35" t="s">
        <v>63</v>
      </c>
      <c r="B48" s="66"/>
      <c r="C48" s="66"/>
      <c r="D48" s="66"/>
      <c r="E48" s="14">
        <f t="shared" si="4"/>
        <v>0</v>
      </c>
      <c r="F48" s="41"/>
    </row>
    <row r="49" spans="1:7" x14ac:dyDescent="0.25">
      <c r="A49" s="35" t="s">
        <v>67</v>
      </c>
      <c r="B49" s="66">
        <v>0</v>
      </c>
      <c r="C49" s="66">
        <v>0</v>
      </c>
      <c r="D49" s="66">
        <v>0</v>
      </c>
      <c r="E49" s="14">
        <f t="shared" si="4"/>
        <v>0</v>
      </c>
      <c r="F49" s="41"/>
    </row>
    <row r="50" spans="1:7" x14ac:dyDescent="0.25">
      <c r="A50" s="35"/>
      <c r="B50" s="66"/>
      <c r="C50" s="66"/>
      <c r="D50" s="66"/>
      <c r="E50" s="14"/>
      <c r="F50" s="41"/>
    </row>
    <row r="51" spans="1:7" ht="15.75" thickBot="1" x14ac:dyDescent="0.3">
      <c r="A51" s="36" t="s">
        <v>3</v>
      </c>
      <c r="B51" s="62">
        <f>SUM(B44:B49)</f>
        <v>1920099605.71</v>
      </c>
      <c r="C51" s="62">
        <f>SUM(C44:C49)</f>
        <v>990323746.96000004</v>
      </c>
      <c r="D51" s="62">
        <f>SUM(D44:D49)</f>
        <v>1304388825.3699999</v>
      </c>
      <c r="E51" s="62">
        <f>SUM(E44:E49)</f>
        <v>4214812178.04</v>
      </c>
      <c r="F51" s="41"/>
    </row>
    <row r="52" spans="1:7" ht="15.75" thickTop="1" x14ac:dyDescent="0.25">
      <c r="A52" s="19" t="s">
        <v>61</v>
      </c>
      <c r="B52" s="38"/>
      <c r="C52" s="38"/>
      <c r="D52" s="38"/>
      <c r="E52" s="38"/>
      <c r="F52" s="41"/>
    </row>
    <row r="53" spans="1:7" x14ac:dyDescent="0.25">
      <c r="A53" s="105" t="s">
        <v>11</v>
      </c>
      <c r="B53" s="105"/>
      <c r="C53" s="105"/>
      <c r="D53" s="105"/>
      <c r="E53" s="105"/>
      <c r="F53" s="105"/>
    </row>
    <row r="54" spans="1:7" ht="15" customHeight="1" x14ac:dyDescent="0.25">
      <c r="A54" s="105" t="s">
        <v>12</v>
      </c>
      <c r="B54" s="105"/>
      <c r="C54" s="105"/>
      <c r="D54" s="105"/>
      <c r="E54" s="105"/>
      <c r="F54" s="105"/>
    </row>
    <row r="55" spans="1:7" ht="15" customHeight="1" x14ac:dyDescent="0.25">
      <c r="A55" s="105" t="s">
        <v>5</v>
      </c>
      <c r="B55" s="105"/>
      <c r="C55" s="105"/>
      <c r="D55" s="105"/>
      <c r="E55" s="105"/>
      <c r="F55" s="105"/>
    </row>
    <row r="56" spans="1:7" x14ac:dyDescent="0.25">
      <c r="A56" s="42"/>
      <c r="B56" s="42"/>
      <c r="C56" s="42"/>
      <c r="D56" s="42"/>
      <c r="E56" s="42"/>
      <c r="F56" s="41"/>
    </row>
    <row r="57" spans="1:7" ht="15.75" thickBot="1" x14ac:dyDescent="0.3">
      <c r="A57" s="39" t="s">
        <v>13</v>
      </c>
      <c r="B57" s="39" t="s">
        <v>19</v>
      </c>
      <c r="C57" s="39" t="s">
        <v>20</v>
      </c>
      <c r="D57" s="39" t="s">
        <v>25</v>
      </c>
      <c r="E57" s="39" t="s">
        <v>22</v>
      </c>
      <c r="F57" s="41"/>
    </row>
    <row r="58" spans="1:7" x14ac:dyDescent="0.25">
      <c r="A58" s="35" t="s">
        <v>14</v>
      </c>
      <c r="B58" s="16">
        <v>2428965960.5599999</v>
      </c>
      <c r="C58" s="16">
        <f>+B63</f>
        <v>1230956553</v>
      </c>
      <c r="D58" s="16">
        <f>+C63</f>
        <v>2053350518.8400002</v>
      </c>
      <c r="E58" s="16">
        <f>+B58</f>
        <v>2428965960.5599999</v>
      </c>
      <c r="F58" s="41"/>
    </row>
    <row r="59" spans="1:7" x14ac:dyDescent="0.25">
      <c r="A59" s="35" t="s">
        <v>15</v>
      </c>
      <c r="B59" s="53">
        <v>722090198.14999998</v>
      </c>
      <c r="C59" s="53">
        <v>1812717712.8</v>
      </c>
      <c r="D59" s="53">
        <v>879755697.51999998</v>
      </c>
      <c r="E59" s="16">
        <f>+B59+C59+D59</f>
        <v>3414563608.4699998</v>
      </c>
      <c r="F59" s="41"/>
      <c r="G59" s="61"/>
    </row>
    <row r="60" spans="1:7" x14ac:dyDescent="0.25">
      <c r="A60" s="35" t="s">
        <v>79</v>
      </c>
      <c r="B60" s="53"/>
      <c r="C60" s="53"/>
      <c r="D60" s="53"/>
      <c r="E60" s="16">
        <f>+B60+C60+D60</f>
        <v>0</v>
      </c>
      <c r="F60" s="41"/>
      <c r="G60" s="61"/>
    </row>
    <row r="61" spans="1:7" x14ac:dyDescent="0.25">
      <c r="A61" s="35" t="s">
        <v>81</v>
      </c>
      <c r="B61" s="16">
        <f>B58+B59+B60</f>
        <v>3151056158.71</v>
      </c>
      <c r="C61" s="16">
        <f t="shared" ref="C61:D61" si="5">C58+C59+C60</f>
        <v>3043674265.8000002</v>
      </c>
      <c r="D61" s="16">
        <f t="shared" si="5"/>
        <v>2933106216.3600001</v>
      </c>
      <c r="E61" s="16">
        <f>+E58+E59+E60</f>
        <v>5843529569.0299997</v>
      </c>
      <c r="F61" s="41"/>
    </row>
    <row r="62" spans="1:7" x14ac:dyDescent="0.25">
      <c r="A62" s="35" t="s">
        <v>80</v>
      </c>
      <c r="B62" s="16">
        <f>B51</f>
        <v>1920099605.71</v>
      </c>
      <c r="C62" s="16">
        <f>C51</f>
        <v>990323746.96000004</v>
      </c>
      <c r="D62" s="16">
        <f>D51</f>
        <v>1304388825.3699999</v>
      </c>
      <c r="E62" s="16">
        <f>+B62+C62+D62</f>
        <v>4214812178.04</v>
      </c>
      <c r="F62" s="41"/>
    </row>
    <row r="63" spans="1:7" x14ac:dyDescent="0.25">
      <c r="A63" s="35" t="s">
        <v>82</v>
      </c>
      <c r="B63" s="16">
        <f>B61-B62</f>
        <v>1230956553</v>
      </c>
      <c r="C63" s="16">
        <f>C61-C62</f>
        <v>2053350518.8400002</v>
      </c>
      <c r="D63" s="16">
        <f>D61-D62</f>
        <v>1628717390.9900002</v>
      </c>
      <c r="E63" s="16">
        <f>+E61-E62</f>
        <v>1628717390.9899998</v>
      </c>
      <c r="F63" s="41"/>
    </row>
    <row r="64" spans="1:7" ht="15.75" thickBot="1" x14ac:dyDescent="0.3">
      <c r="A64" s="12"/>
      <c r="B64" s="12"/>
      <c r="C64" s="12"/>
      <c r="D64" s="12"/>
      <c r="E64" s="12"/>
    </row>
    <row r="65" spans="1:7" ht="15.75" thickTop="1" x14ac:dyDescent="0.25">
      <c r="A65" s="107" t="s">
        <v>61</v>
      </c>
      <c r="B65" s="108"/>
      <c r="C65" s="108"/>
      <c r="D65" s="108"/>
      <c r="E65" s="108"/>
    </row>
    <row r="66" spans="1:7" x14ac:dyDescent="0.25">
      <c r="A66" s="1"/>
      <c r="B66" s="1"/>
      <c r="C66" s="1"/>
      <c r="D66" s="2"/>
      <c r="E66" s="2"/>
    </row>
    <row r="67" spans="1:7" x14ac:dyDescent="0.25">
      <c r="A67" s="89" t="s">
        <v>68</v>
      </c>
      <c r="B67" s="103"/>
      <c r="D67" s="16"/>
      <c r="E67" s="16"/>
      <c r="F67" s="16"/>
      <c r="G67" s="16"/>
    </row>
    <row r="68" spans="1:7" x14ac:dyDescent="0.25">
      <c r="A68" s="90" t="s">
        <v>92</v>
      </c>
      <c r="B68" s="91">
        <v>774947830.5</v>
      </c>
    </row>
    <row r="69" spans="1:7" x14ac:dyDescent="0.25">
      <c r="A69" s="90" t="s">
        <v>69</v>
      </c>
      <c r="B69" s="91">
        <v>1654018130.5</v>
      </c>
    </row>
    <row r="70" spans="1:7" x14ac:dyDescent="0.25">
      <c r="A70" s="92" t="s">
        <v>70</v>
      </c>
      <c r="B70" s="91">
        <f>+B68+B69</f>
        <v>2428965961</v>
      </c>
    </row>
    <row r="71" spans="1:7" x14ac:dyDescent="0.25">
      <c r="A71" s="60"/>
      <c r="B71" s="61"/>
      <c r="C71" s="61"/>
      <c r="D71" s="61"/>
    </row>
    <row r="73" spans="1:7" x14ac:dyDescent="0.25">
      <c r="B73" s="5"/>
    </row>
  </sheetData>
  <mergeCells count="14">
    <mergeCell ref="A24:E24"/>
    <mergeCell ref="A38:F38"/>
    <mergeCell ref="A39:F39"/>
    <mergeCell ref="A40:F40"/>
    <mergeCell ref="A65:E65"/>
    <mergeCell ref="A53:F53"/>
    <mergeCell ref="A54:F54"/>
    <mergeCell ref="A55:F55"/>
    <mergeCell ref="A1:F1"/>
    <mergeCell ref="A7:F7"/>
    <mergeCell ref="A8:F8"/>
    <mergeCell ref="A22:E22"/>
    <mergeCell ref="A23:E23"/>
    <mergeCell ref="A20:G20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87" style="4" bestFit="1" customWidth="1"/>
    <col min="2" max="2" width="41" style="4" bestFit="1" customWidth="1"/>
    <col min="3" max="3" width="15" style="4" bestFit="1" customWidth="1"/>
    <col min="4" max="4" width="14.5703125" style="4" bestFit="1" customWidth="1"/>
    <col min="5" max="5" width="15" style="4" bestFit="1" customWidth="1"/>
    <col min="6" max="6" width="17.85546875" style="4" bestFit="1" customWidth="1"/>
    <col min="7" max="7" width="8.140625" style="4" bestFit="1" customWidth="1"/>
    <col min="8" max="16384" width="11.42578125" style="4"/>
  </cols>
  <sheetData>
    <row r="1" spans="1:7" x14ac:dyDescent="0.25">
      <c r="A1" s="104" t="s">
        <v>26</v>
      </c>
      <c r="B1" s="104"/>
      <c r="C1" s="104"/>
      <c r="D1" s="104"/>
      <c r="E1" s="104"/>
      <c r="F1" s="104"/>
    </row>
    <row r="2" spans="1:7" ht="30" x14ac:dyDescent="0.25">
      <c r="A2" s="53" t="s">
        <v>53</v>
      </c>
      <c r="B2" s="40" t="s">
        <v>54</v>
      </c>
      <c r="C2" s="53"/>
      <c r="D2" s="40"/>
      <c r="E2" s="53"/>
      <c r="F2" s="40"/>
    </row>
    <row r="3" spans="1:7" x14ac:dyDescent="0.25">
      <c r="A3" s="53" t="s">
        <v>55</v>
      </c>
      <c r="B3" s="40" t="s">
        <v>56</v>
      </c>
      <c r="C3" s="53"/>
      <c r="D3" s="40"/>
      <c r="E3" s="53"/>
      <c r="F3" s="40"/>
    </row>
    <row r="4" spans="1:7" x14ac:dyDescent="0.25">
      <c r="A4" s="53" t="s">
        <v>57</v>
      </c>
      <c r="B4" s="40" t="s">
        <v>58</v>
      </c>
      <c r="C4" s="53"/>
      <c r="D4" s="40"/>
      <c r="E4" s="53"/>
      <c r="F4" s="40"/>
    </row>
    <row r="5" spans="1:7" x14ac:dyDescent="0.25">
      <c r="A5" s="53" t="s">
        <v>59</v>
      </c>
      <c r="B5" s="40" t="s">
        <v>93</v>
      </c>
      <c r="C5" s="53"/>
      <c r="D5" s="40"/>
      <c r="E5" s="53"/>
      <c r="F5" s="40"/>
    </row>
    <row r="6" spans="1:7" x14ac:dyDescent="0.25">
      <c r="A6" s="86"/>
      <c r="B6" s="86"/>
      <c r="C6" s="86"/>
      <c r="D6" s="86"/>
      <c r="E6" s="86"/>
      <c r="F6" s="86"/>
    </row>
    <row r="7" spans="1:7" x14ac:dyDescent="0.25">
      <c r="A7" s="105" t="s">
        <v>0</v>
      </c>
      <c r="B7" s="105"/>
      <c r="C7" s="105"/>
      <c r="D7" s="105"/>
      <c r="E7" s="105"/>
      <c r="F7" s="105"/>
    </row>
    <row r="8" spans="1:7" x14ac:dyDescent="0.25">
      <c r="A8" s="105" t="s">
        <v>1</v>
      </c>
      <c r="B8" s="105"/>
      <c r="C8" s="105"/>
      <c r="D8" s="105"/>
      <c r="E8" s="105"/>
      <c r="F8" s="105"/>
    </row>
    <row r="9" spans="1:7" x14ac:dyDescent="0.25">
      <c r="A9" s="37"/>
      <c r="B9" s="37"/>
      <c r="C9" s="37"/>
      <c r="D9" s="38"/>
      <c r="E9" s="38"/>
      <c r="F9" s="41"/>
    </row>
    <row r="10" spans="1:7" ht="15.75" thickBot="1" x14ac:dyDescent="0.3">
      <c r="A10" s="39" t="s">
        <v>64</v>
      </c>
      <c r="B10" s="39" t="s">
        <v>2</v>
      </c>
      <c r="C10" s="39" t="s">
        <v>31</v>
      </c>
      <c r="D10" s="39" t="s">
        <v>32</v>
      </c>
      <c r="E10" s="39" t="s">
        <v>33</v>
      </c>
      <c r="F10" s="39" t="s">
        <v>66</v>
      </c>
      <c r="G10" s="39" t="s">
        <v>71</v>
      </c>
    </row>
    <row r="11" spans="1:7" x14ac:dyDescent="0.25">
      <c r="A11" s="66"/>
      <c r="B11" s="66"/>
      <c r="C11" s="66"/>
      <c r="D11" s="66"/>
      <c r="E11" s="66"/>
      <c r="F11" s="41"/>
    </row>
    <row r="12" spans="1:7" ht="17.25" customHeight="1" x14ac:dyDescent="0.25">
      <c r="A12" s="4" t="s">
        <v>86</v>
      </c>
      <c r="B12" s="45" t="s">
        <v>18</v>
      </c>
      <c r="C12" s="66">
        <v>2703</v>
      </c>
      <c r="D12" s="66">
        <v>2704</v>
      </c>
      <c r="E12" s="66">
        <v>2704</v>
      </c>
      <c r="F12" s="66">
        <f t="shared" ref="F12:F14" si="0">+AVERAGE(C12:E12)</f>
        <v>2703.6666666666665</v>
      </c>
      <c r="G12" s="66">
        <f t="shared" ref="G12:G17" si="1">+C12+D12+E12</f>
        <v>8111</v>
      </c>
    </row>
    <row r="13" spans="1:7" ht="16.5" customHeight="1" x14ac:dyDescent="0.25">
      <c r="A13" s="4" t="s">
        <v>87</v>
      </c>
      <c r="B13" s="45" t="s">
        <v>18</v>
      </c>
      <c r="C13" s="66">
        <v>471</v>
      </c>
      <c r="D13" s="66">
        <v>464</v>
      </c>
      <c r="E13" s="66">
        <v>493</v>
      </c>
      <c r="F13" s="66">
        <f t="shared" si="0"/>
        <v>476</v>
      </c>
      <c r="G13" s="66">
        <f t="shared" si="1"/>
        <v>1428</v>
      </c>
    </row>
    <row r="14" spans="1:7" ht="14.25" customHeight="1" x14ac:dyDescent="0.25">
      <c r="A14" s="88" t="s">
        <v>85</v>
      </c>
      <c r="B14" s="82" t="s">
        <v>18</v>
      </c>
      <c r="C14" s="66">
        <v>3019</v>
      </c>
      <c r="D14" s="66">
        <v>3104</v>
      </c>
      <c r="E14" s="66">
        <v>3106</v>
      </c>
      <c r="F14" s="66">
        <f t="shared" si="0"/>
        <v>3076.3333333333335</v>
      </c>
      <c r="G14" s="66">
        <f t="shared" si="1"/>
        <v>9229</v>
      </c>
    </row>
    <row r="15" spans="1:7" ht="19.5" customHeight="1" x14ac:dyDescent="0.25">
      <c r="A15" s="4" t="s">
        <v>88</v>
      </c>
      <c r="B15" s="72" t="s">
        <v>18</v>
      </c>
      <c r="C15" s="66"/>
      <c r="D15" s="66"/>
      <c r="E15" s="66"/>
      <c r="F15" s="41"/>
      <c r="G15" s="93">
        <f t="shared" si="1"/>
        <v>0</v>
      </c>
    </row>
    <row r="16" spans="1:7" x14ac:dyDescent="0.25">
      <c r="A16" s="4" t="s">
        <v>89</v>
      </c>
      <c r="B16" s="72" t="s">
        <v>18</v>
      </c>
      <c r="C16" s="66"/>
      <c r="D16" s="66"/>
      <c r="E16" s="66"/>
      <c r="F16" s="66"/>
      <c r="G16" s="93">
        <f t="shared" si="1"/>
        <v>0</v>
      </c>
    </row>
    <row r="17" spans="1:7" x14ac:dyDescent="0.25">
      <c r="A17" s="80" t="s">
        <v>90</v>
      </c>
      <c r="B17" s="74" t="s">
        <v>84</v>
      </c>
      <c r="C17" s="75"/>
      <c r="D17" s="75"/>
      <c r="E17" s="75"/>
      <c r="F17" s="66"/>
      <c r="G17" s="93">
        <f t="shared" si="1"/>
        <v>0</v>
      </c>
    </row>
    <row r="18" spans="1:7" x14ac:dyDescent="0.25">
      <c r="A18" s="80"/>
      <c r="B18" s="75"/>
      <c r="C18" s="75"/>
      <c r="D18" s="75"/>
      <c r="E18" s="75"/>
      <c r="F18" s="75"/>
      <c r="G18" s="94"/>
    </row>
    <row r="19" spans="1:7" ht="15.75" thickBot="1" x14ac:dyDescent="0.3">
      <c r="A19" s="76" t="s">
        <v>3</v>
      </c>
      <c r="B19" s="76"/>
      <c r="C19" s="76">
        <f>SUM(C12:C17)</f>
        <v>6193</v>
      </c>
      <c r="D19" s="76">
        <f>SUM(D12:D17)</f>
        <v>6272</v>
      </c>
      <c r="E19" s="76">
        <f>SUM(E12:E17)</f>
        <v>6303</v>
      </c>
      <c r="F19" s="76">
        <f>SUM(F12:F17)</f>
        <v>6256</v>
      </c>
      <c r="G19" s="76">
        <f>SUM(G12:G17)</f>
        <v>18768</v>
      </c>
    </row>
    <row r="20" spans="1:7" ht="24" customHeight="1" thickTop="1" x14ac:dyDescent="0.25">
      <c r="A20" s="77" t="s">
        <v>65</v>
      </c>
      <c r="B20" s="73"/>
      <c r="C20" s="73"/>
      <c r="D20" s="78"/>
      <c r="E20" s="78"/>
      <c r="F20" s="79"/>
      <c r="G20" s="80"/>
    </row>
    <row r="21" spans="1:7" ht="38.25" customHeight="1" x14ac:dyDescent="0.25">
      <c r="A21" s="109" t="s">
        <v>97</v>
      </c>
      <c r="B21" s="110"/>
      <c r="C21" s="110"/>
      <c r="D21" s="110"/>
      <c r="E21" s="110"/>
      <c r="F21" s="110"/>
      <c r="G21" s="110"/>
    </row>
    <row r="22" spans="1:7" ht="20.25" customHeight="1" x14ac:dyDescent="0.25">
      <c r="A22" s="111"/>
      <c r="B22" s="112"/>
      <c r="C22" s="112"/>
      <c r="D22" s="112"/>
      <c r="E22" s="112"/>
      <c r="F22" s="112"/>
      <c r="G22" s="112"/>
    </row>
    <row r="23" spans="1:7" x14ac:dyDescent="0.25">
      <c r="A23" s="105" t="s">
        <v>4</v>
      </c>
      <c r="B23" s="105"/>
      <c r="C23" s="105"/>
      <c r="D23" s="105"/>
      <c r="E23" s="105"/>
      <c r="F23" s="40"/>
    </row>
    <row r="24" spans="1:7" x14ac:dyDescent="0.25">
      <c r="A24" s="105" t="s">
        <v>27</v>
      </c>
      <c r="B24" s="105"/>
      <c r="C24" s="105"/>
      <c r="D24" s="105"/>
      <c r="E24" s="105"/>
      <c r="F24" s="40"/>
    </row>
    <row r="25" spans="1:7" x14ac:dyDescent="0.25">
      <c r="A25" s="105" t="s">
        <v>5</v>
      </c>
      <c r="B25" s="105"/>
      <c r="C25" s="105"/>
      <c r="D25" s="105"/>
      <c r="E25" s="105"/>
      <c r="F25" s="40"/>
    </row>
    <row r="26" spans="1:7" x14ac:dyDescent="0.25">
      <c r="A26" s="37"/>
      <c r="B26" s="37"/>
      <c r="C26" s="38"/>
      <c r="D26" s="38"/>
      <c r="E26" s="38"/>
      <c r="F26" s="41"/>
    </row>
    <row r="27" spans="1:7" ht="15.75" thickBot="1" x14ac:dyDescent="0.3">
      <c r="A27" s="39" t="s">
        <v>64</v>
      </c>
      <c r="B27" s="39" t="s">
        <v>31</v>
      </c>
      <c r="C27" s="39" t="s">
        <v>32</v>
      </c>
      <c r="D27" s="39" t="s">
        <v>33</v>
      </c>
      <c r="E27" s="39" t="s">
        <v>37</v>
      </c>
      <c r="F27" s="41"/>
      <c r="G27" s="5"/>
    </row>
    <row r="28" spans="1:7" x14ac:dyDescent="0.25">
      <c r="A28" s="66"/>
      <c r="E28" s="7"/>
      <c r="F28" s="41"/>
      <c r="G28" s="5"/>
    </row>
    <row r="29" spans="1:7" x14ac:dyDescent="0.25">
      <c r="A29" s="4" t="s">
        <v>86</v>
      </c>
      <c r="B29" s="66">
        <v>760660967.57000005</v>
      </c>
      <c r="C29" s="66">
        <v>727090065.40999997</v>
      </c>
      <c r="D29" s="66">
        <v>720624760.96000004</v>
      </c>
      <c r="E29" s="7">
        <f>SUM(B29:D29)</f>
        <v>2208375793.9400001</v>
      </c>
      <c r="F29" s="41"/>
      <c r="G29" s="5"/>
    </row>
    <row r="30" spans="1:7" x14ac:dyDescent="0.25">
      <c r="A30" s="4" t="s">
        <v>91</v>
      </c>
      <c r="B30" s="66">
        <v>138500596.47</v>
      </c>
      <c r="C30" s="66">
        <v>142340069.06999999</v>
      </c>
      <c r="D30" s="66">
        <v>146590314.19</v>
      </c>
      <c r="E30" s="7">
        <f t="shared" ref="E30:E36" si="2">SUM(B30:D30)</f>
        <v>427430979.72999996</v>
      </c>
      <c r="F30" s="41"/>
      <c r="G30" s="5"/>
    </row>
    <row r="31" spans="1:7" ht="18.75" customHeight="1" x14ac:dyDescent="0.25">
      <c r="A31" s="88" t="s">
        <v>85</v>
      </c>
      <c r="B31" s="66">
        <v>433569494</v>
      </c>
      <c r="C31" s="66">
        <v>0</v>
      </c>
      <c r="D31" s="66">
        <v>0</v>
      </c>
      <c r="E31" s="7">
        <f t="shared" si="2"/>
        <v>433569494</v>
      </c>
      <c r="F31" s="41"/>
      <c r="G31" s="5"/>
    </row>
    <row r="32" spans="1:7" x14ac:dyDescent="0.25">
      <c r="A32" s="4" t="s">
        <v>88</v>
      </c>
      <c r="B32" s="66">
        <v>1094556.3</v>
      </c>
      <c r="C32" s="66">
        <v>1645481</v>
      </c>
      <c r="D32" s="66">
        <v>2121102.8199999998</v>
      </c>
      <c r="E32" s="7">
        <f>SUM(B32:D32)</f>
        <v>4861140.1199999992</v>
      </c>
      <c r="F32" s="41"/>
      <c r="G32" s="5"/>
    </row>
    <row r="33" spans="1:7" x14ac:dyDescent="0.25">
      <c r="A33" s="4" t="s">
        <v>89</v>
      </c>
      <c r="B33" s="66">
        <v>464976.96</v>
      </c>
      <c r="C33" s="66">
        <v>2691827</v>
      </c>
      <c r="D33" s="66">
        <v>4835930</v>
      </c>
      <c r="E33" s="7">
        <f t="shared" si="2"/>
        <v>7992733.96</v>
      </c>
      <c r="F33" s="41"/>
      <c r="G33" s="5"/>
    </row>
    <row r="34" spans="1:7" x14ac:dyDescent="0.25">
      <c r="A34" s="80" t="s">
        <v>90</v>
      </c>
      <c r="B34" s="74"/>
      <c r="C34" s="75"/>
      <c r="D34" s="75"/>
      <c r="E34" s="7">
        <f t="shared" si="2"/>
        <v>0</v>
      </c>
      <c r="F34" s="75"/>
      <c r="G34" s="75"/>
    </row>
    <row r="35" spans="1:7" x14ac:dyDescent="0.25">
      <c r="B35" s="66"/>
      <c r="C35" s="66"/>
      <c r="D35" s="66"/>
      <c r="E35" s="7"/>
      <c r="F35" s="41"/>
      <c r="G35" s="5"/>
    </row>
    <row r="36" spans="1:7" x14ac:dyDescent="0.25">
      <c r="A36" s="45"/>
      <c r="B36" s="66"/>
      <c r="C36" s="66"/>
      <c r="D36" s="66"/>
      <c r="E36" s="7">
        <f t="shared" si="2"/>
        <v>0</v>
      </c>
      <c r="F36" s="41"/>
      <c r="G36" s="5"/>
    </row>
    <row r="37" spans="1:7" ht="15.75" thickBot="1" x14ac:dyDescent="0.3">
      <c r="A37" s="8" t="s">
        <v>3</v>
      </c>
      <c r="B37" s="8">
        <f>SUM(B29:B36)</f>
        <v>1334290591.3</v>
      </c>
      <c r="C37" s="8">
        <f>SUM(C29:C36)</f>
        <v>873767442.48000002</v>
      </c>
      <c r="D37" s="8">
        <f>SUM(D29:D36)</f>
        <v>874172107.97000015</v>
      </c>
      <c r="E37" s="8">
        <f>SUM(E28:E36)</f>
        <v>3082230141.75</v>
      </c>
      <c r="F37" s="41"/>
      <c r="G37" s="5"/>
    </row>
    <row r="38" spans="1:7" ht="15.75" thickTop="1" x14ac:dyDescent="0.25">
      <c r="A38" s="19" t="s">
        <v>60</v>
      </c>
      <c r="B38" s="38"/>
      <c r="C38" s="38"/>
      <c r="D38" s="38"/>
      <c r="E38" s="38"/>
      <c r="F38" s="41"/>
      <c r="G38" s="5"/>
    </row>
    <row r="39" spans="1:7" x14ac:dyDescent="0.25">
      <c r="A39" s="38"/>
      <c r="B39" s="38"/>
      <c r="C39" s="38"/>
      <c r="D39" s="38"/>
      <c r="E39" s="38"/>
      <c r="F39" s="41"/>
    </row>
    <row r="40" spans="1:7" x14ac:dyDescent="0.25">
      <c r="A40" s="105" t="s">
        <v>6</v>
      </c>
      <c r="B40" s="105"/>
      <c r="C40" s="105"/>
      <c r="D40" s="105"/>
      <c r="E40" s="105"/>
      <c r="F40" s="105"/>
    </row>
    <row r="41" spans="1:7" x14ac:dyDescent="0.25">
      <c r="A41" s="105" t="s">
        <v>29</v>
      </c>
      <c r="B41" s="105"/>
      <c r="C41" s="105"/>
      <c r="D41" s="105"/>
      <c r="E41" s="105"/>
      <c r="F41" s="105"/>
    </row>
    <row r="42" spans="1:7" x14ac:dyDescent="0.25">
      <c r="A42" s="105" t="s">
        <v>5</v>
      </c>
      <c r="B42" s="105"/>
      <c r="C42" s="105"/>
      <c r="D42" s="105"/>
      <c r="E42" s="105"/>
      <c r="F42" s="105"/>
    </row>
    <row r="43" spans="1:7" x14ac:dyDescent="0.25">
      <c r="A43" s="42"/>
      <c r="B43" s="42"/>
      <c r="C43" s="42"/>
      <c r="D43" s="42"/>
      <c r="E43" s="42"/>
      <c r="F43" s="41"/>
    </row>
    <row r="44" spans="1:7" ht="15.75" thickBot="1" x14ac:dyDescent="0.3">
      <c r="A44" s="43" t="s">
        <v>7</v>
      </c>
      <c r="B44" s="39" t="s">
        <v>31</v>
      </c>
      <c r="C44" s="39" t="s">
        <v>32</v>
      </c>
      <c r="D44" s="39" t="s">
        <v>33</v>
      </c>
      <c r="E44" s="39" t="s">
        <v>37</v>
      </c>
      <c r="F44" s="41"/>
    </row>
    <row r="45" spans="1:7" x14ac:dyDescent="0.25">
      <c r="A45" s="63"/>
      <c r="B45" s="86"/>
      <c r="C45" s="86"/>
      <c r="D45" s="86"/>
      <c r="E45" s="86"/>
      <c r="F45" s="41"/>
    </row>
    <row r="46" spans="1:7" x14ac:dyDescent="0.25">
      <c r="A46" s="67" t="s">
        <v>8</v>
      </c>
      <c r="B46" s="13">
        <f>760660967.57+138500596.47</f>
        <v>899161564.04000008</v>
      </c>
      <c r="C46" s="13">
        <f>727090065.41+142340069.07</f>
        <v>869430134.48000002</v>
      </c>
      <c r="D46" s="13">
        <f>720624760.96+146590314.19</f>
        <v>867215075.1500001</v>
      </c>
      <c r="E46" s="14">
        <f t="shared" ref="E46:E51" si="3">+SUM(B46:D46)</f>
        <v>2635806773.6700001</v>
      </c>
      <c r="F46" s="41"/>
    </row>
    <row r="47" spans="1:7" x14ac:dyDescent="0.25">
      <c r="A47" s="67" t="s">
        <v>9</v>
      </c>
      <c r="B47" s="83">
        <f>463486.96+572150</f>
        <v>1035636.96</v>
      </c>
      <c r="C47" s="14">
        <f>1653737+1162336</f>
        <v>2816073</v>
      </c>
      <c r="D47" s="14">
        <f>4119170+1772053.82</f>
        <v>5891223.8200000003</v>
      </c>
      <c r="E47" s="14">
        <f t="shared" si="3"/>
        <v>9742933.7800000012</v>
      </c>
      <c r="F47" s="41"/>
    </row>
    <row r="48" spans="1:7" x14ac:dyDescent="0.25">
      <c r="A48" s="67" t="s">
        <v>30</v>
      </c>
      <c r="B48" s="66">
        <f>1490+522406.3</f>
        <v>523896.3</v>
      </c>
      <c r="C48" s="66">
        <f>1038090+483145</f>
        <v>1521235</v>
      </c>
      <c r="D48" s="66">
        <f>716760+349049</f>
        <v>1065809</v>
      </c>
      <c r="E48" s="14">
        <f t="shared" si="3"/>
        <v>3110940.3</v>
      </c>
      <c r="F48" s="41"/>
    </row>
    <row r="49" spans="1:7" x14ac:dyDescent="0.25">
      <c r="A49" s="35" t="s">
        <v>10</v>
      </c>
      <c r="B49" s="66">
        <v>433569494</v>
      </c>
      <c r="C49" s="66">
        <v>0</v>
      </c>
      <c r="D49" s="66">
        <v>0</v>
      </c>
      <c r="E49" s="14">
        <f t="shared" si="3"/>
        <v>433569494</v>
      </c>
      <c r="F49" s="41"/>
    </row>
    <row r="50" spans="1:7" x14ac:dyDescent="0.25">
      <c r="A50" s="35" t="s">
        <v>63</v>
      </c>
      <c r="B50" s="66"/>
      <c r="C50" s="66"/>
      <c r="D50" s="66"/>
      <c r="E50" s="14">
        <f t="shared" si="3"/>
        <v>0</v>
      </c>
      <c r="F50" s="41"/>
    </row>
    <row r="51" spans="1:7" x14ac:dyDescent="0.25">
      <c r="A51" s="35" t="s">
        <v>67</v>
      </c>
      <c r="B51" s="66"/>
      <c r="C51" s="66">
        <v>1654018130.5</v>
      </c>
      <c r="D51" s="66"/>
      <c r="E51" s="14">
        <f t="shared" si="3"/>
        <v>1654018130.5</v>
      </c>
      <c r="F51" s="41"/>
    </row>
    <row r="52" spans="1:7" x14ac:dyDescent="0.25">
      <c r="A52" s="35"/>
      <c r="B52" s="66"/>
      <c r="C52" s="66"/>
      <c r="D52" s="66"/>
      <c r="E52" s="14"/>
      <c r="F52" s="41"/>
    </row>
    <row r="53" spans="1:7" ht="15.75" thickBot="1" x14ac:dyDescent="0.3">
      <c r="A53" s="36" t="s">
        <v>3</v>
      </c>
      <c r="B53" s="62">
        <f>SUM(B46:B51)</f>
        <v>1334290591.3000002</v>
      </c>
      <c r="C53" s="62">
        <f>SUM(C46:C51)</f>
        <v>2527785572.98</v>
      </c>
      <c r="D53" s="62">
        <f>SUM(D46:D51)</f>
        <v>874172107.97000015</v>
      </c>
      <c r="E53" s="62">
        <f>SUM(E46:E51)</f>
        <v>4736248272.25</v>
      </c>
      <c r="F53" s="41"/>
    </row>
    <row r="54" spans="1:7" ht="15.75" thickTop="1" x14ac:dyDescent="0.25">
      <c r="A54" s="19" t="s">
        <v>60</v>
      </c>
      <c r="B54" s="38"/>
      <c r="C54" s="38"/>
      <c r="D54" s="38"/>
      <c r="E54" s="38"/>
      <c r="F54" s="41"/>
    </row>
    <row r="55" spans="1:7" x14ac:dyDescent="0.25">
      <c r="A55" s="38"/>
      <c r="B55" s="38"/>
      <c r="C55" s="38"/>
      <c r="D55" s="38"/>
      <c r="E55" s="38"/>
      <c r="F55" s="41"/>
    </row>
    <row r="56" spans="1:7" x14ac:dyDescent="0.25">
      <c r="A56" s="105" t="s">
        <v>11</v>
      </c>
      <c r="B56" s="105"/>
      <c r="C56" s="105"/>
      <c r="D56" s="105"/>
      <c r="E56" s="105"/>
      <c r="F56" s="105"/>
    </row>
    <row r="57" spans="1:7" x14ac:dyDescent="0.25">
      <c r="A57" s="105" t="s">
        <v>12</v>
      </c>
      <c r="B57" s="105"/>
      <c r="C57" s="105"/>
      <c r="D57" s="105"/>
      <c r="E57" s="105"/>
      <c r="F57" s="105"/>
    </row>
    <row r="58" spans="1:7" x14ac:dyDescent="0.25">
      <c r="A58" s="105" t="s">
        <v>5</v>
      </c>
      <c r="B58" s="105"/>
      <c r="C58" s="105"/>
      <c r="D58" s="105"/>
      <c r="E58" s="105"/>
      <c r="F58" s="105"/>
    </row>
    <row r="59" spans="1:7" x14ac:dyDescent="0.25">
      <c r="A59" s="42"/>
      <c r="B59" s="42"/>
      <c r="C59" s="42"/>
      <c r="D59" s="42"/>
      <c r="E59" s="42"/>
      <c r="F59" s="41"/>
    </row>
    <row r="60" spans="1:7" ht="15.75" thickBot="1" x14ac:dyDescent="0.3">
      <c r="A60" s="39" t="s">
        <v>13</v>
      </c>
      <c r="B60" s="39" t="s">
        <v>31</v>
      </c>
      <c r="C60" s="39" t="s">
        <v>32</v>
      </c>
      <c r="D60" s="39" t="s">
        <v>33</v>
      </c>
      <c r="E60" s="39" t="s">
        <v>37</v>
      </c>
      <c r="F60" s="41"/>
    </row>
    <row r="61" spans="1:7" x14ac:dyDescent="0.25">
      <c r="A61" s="35" t="s">
        <v>14</v>
      </c>
      <c r="B61" s="16">
        <f>'1T'!E63</f>
        <v>1628717390.9899998</v>
      </c>
      <c r="C61" s="16">
        <f>B66</f>
        <v>2683310288.2899995</v>
      </c>
      <c r="D61" s="16">
        <f>C66</f>
        <v>1401989823.8099995</v>
      </c>
      <c r="E61" s="16">
        <f>+B61</f>
        <v>1628717390.9899998</v>
      </c>
      <c r="F61" s="41"/>
    </row>
    <row r="62" spans="1:7" x14ac:dyDescent="0.25">
      <c r="A62" s="35" t="s">
        <v>15</v>
      </c>
      <c r="B62" s="53">
        <v>2388883488.5999999</v>
      </c>
      <c r="C62" s="53">
        <v>1246465108.5</v>
      </c>
      <c r="D62" s="53">
        <v>1305430714.8</v>
      </c>
      <c r="E62" s="16">
        <f>+B62+C62+D62</f>
        <v>4940779311.8999996</v>
      </c>
      <c r="F62" s="41"/>
      <c r="G62" s="61"/>
    </row>
    <row r="63" spans="1:7" x14ac:dyDescent="0.25">
      <c r="A63" s="35" t="s">
        <v>79</v>
      </c>
      <c r="B63" s="53">
        <v>0</v>
      </c>
      <c r="C63" s="16">
        <v>0</v>
      </c>
      <c r="D63" s="16">
        <v>0</v>
      </c>
      <c r="E63" s="16">
        <f>+B63+C63+D63</f>
        <v>0</v>
      </c>
      <c r="F63" s="41"/>
      <c r="G63" s="61"/>
    </row>
    <row r="64" spans="1:7" x14ac:dyDescent="0.25">
      <c r="A64" s="35" t="s">
        <v>81</v>
      </c>
      <c r="B64" s="16">
        <f t="shared" ref="B64:D64" si="4">+B61+B62+B63</f>
        <v>4017600879.5899997</v>
      </c>
      <c r="C64" s="16">
        <f t="shared" si="4"/>
        <v>3929775396.7899995</v>
      </c>
      <c r="D64" s="16">
        <f t="shared" si="4"/>
        <v>2707420538.6099997</v>
      </c>
      <c r="E64" s="16">
        <f>+E61+E62+E63</f>
        <v>6569496702.8899994</v>
      </c>
      <c r="F64" s="41"/>
    </row>
    <row r="65" spans="1:6" x14ac:dyDescent="0.25">
      <c r="A65" s="35" t="s">
        <v>80</v>
      </c>
      <c r="B65" s="16">
        <f>B53</f>
        <v>1334290591.3000002</v>
      </c>
      <c r="C65" s="16">
        <f>C53</f>
        <v>2527785572.98</v>
      </c>
      <c r="D65" s="16">
        <f>D53</f>
        <v>874172107.97000015</v>
      </c>
      <c r="E65" s="16">
        <f>SUM(B65:D65)</f>
        <v>4736248272.25</v>
      </c>
      <c r="F65" s="41"/>
    </row>
    <row r="66" spans="1:6" x14ac:dyDescent="0.25">
      <c r="A66" s="35" t="s">
        <v>82</v>
      </c>
      <c r="B66" s="16">
        <f>+B64-B65</f>
        <v>2683310288.2899995</v>
      </c>
      <c r="C66" s="16">
        <f>+C64-C65</f>
        <v>1401989823.8099995</v>
      </c>
      <c r="D66" s="16">
        <f>+D64-D65</f>
        <v>1833248430.6399994</v>
      </c>
      <c r="E66" s="16">
        <f>+E64-E65</f>
        <v>1833248430.6399994</v>
      </c>
      <c r="F66" s="41"/>
    </row>
    <row r="67" spans="1:6" ht="15.75" thickBot="1" x14ac:dyDescent="0.3">
      <c r="A67" s="12"/>
      <c r="B67" s="12"/>
      <c r="C67" s="12"/>
      <c r="D67" s="12"/>
      <c r="E67" s="12"/>
    </row>
    <row r="68" spans="1:6" ht="15.75" thickTop="1" x14ac:dyDescent="0.25">
      <c r="A68" s="107" t="s">
        <v>60</v>
      </c>
      <c r="B68" s="108"/>
      <c r="C68" s="108"/>
      <c r="D68" s="108"/>
      <c r="E68" s="108"/>
    </row>
    <row r="69" spans="1:6" x14ac:dyDescent="0.25">
      <c r="A69" s="35"/>
      <c r="B69" s="1"/>
      <c r="C69" s="1"/>
      <c r="D69" s="2"/>
      <c r="E69" s="16"/>
    </row>
    <row r="70" spans="1:6" x14ac:dyDescent="0.25">
      <c r="B70" s="15"/>
      <c r="E70" s="16"/>
    </row>
    <row r="71" spans="1:6" x14ac:dyDescent="0.25">
      <c r="E71" s="16"/>
    </row>
    <row r="72" spans="1:6" x14ac:dyDescent="0.25">
      <c r="A72" s="60"/>
      <c r="E72" s="16"/>
    </row>
    <row r="73" spans="1:6" x14ac:dyDescent="0.25">
      <c r="A73" s="60"/>
      <c r="E73" s="16"/>
    </row>
    <row r="74" spans="1:6" x14ac:dyDescent="0.25">
      <c r="A74" s="60"/>
      <c r="B74" s="61"/>
      <c r="C74" s="61"/>
      <c r="D74" s="61"/>
    </row>
  </sheetData>
  <mergeCells count="15">
    <mergeCell ref="A23:E23"/>
    <mergeCell ref="A7:F7"/>
    <mergeCell ref="A8:F8"/>
    <mergeCell ref="A1:F1"/>
    <mergeCell ref="A57:F57"/>
    <mergeCell ref="A21:G21"/>
    <mergeCell ref="A22:G22"/>
    <mergeCell ref="A68:E68"/>
    <mergeCell ref="A24:E24"/>
    <mergeCell ref="A25:E25"/>
    <mergeCell ref="A40:F40"/>
    <mergeCell ref="A41:F41"/>
    <mergeCell ref="A42:F42"/>
    <mergeCell ref="A56:F56"/>
    <mergeCell ref="A58:F58"/>
  </mergeCells>
  <printOptions horizontalCentered="1" verticalCentered="1"/>
  <pageMargins left="0.70866141732283472" right="0.59055118110236227" top="0.74803149606299213" bottom="0.59055118110236227" header="0.59055118110236227" footer="0.59055118110236227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87.140625" style="51" bestFit="1" customWidth="1"/>
    <col min="2" max="2" width="41" style="51" bestFit="1" customWidth="1"/>
    <col min="3" max="4" width="14.5703125" style="51" bestFit="1" customWidth="1"/>
    <col min="5" max="5" width="15" style="51" bestFit="1" customWidth="1"/>
    <col min="6" max="6" width="10.140625" style="51" bestFit="1" customWidth="1"/>
    <col min="7" max="7" width="8.5703125" style="51" bestFit="1" customWidth="1"/>
    <col min="8" max="16384" width="11.42578125" style="51"/>
  </cols>
  <sheetData>
    <row r="1" spans="1:7" x14ac:dyDescent="0.25">
      <c r="A1" s="104" t="s">
        <v>26</v>
      </c>
      <c r="B1" s="104"/>
      <c r="C1" s="104"/>
      <c r="D1" s="104"/>
      <c r="E1" s="104"/>
      <c r="F1" s="104"/>
    </row>
    <row r="2" spans="1:7" ht="30" customHeight="1" x14ac:dyDescent="0.25">
      <c r="A2" s="53" t="s">
        <v>53</v>
      </c>
      <c r="B2" s="40" t="s">
        <v>54</v>
      </c>
      <c r="C2" s="53"/>
      <c r="D2" s="40"/>
      <c r="E2" s="53"/>
      <c r="F2" s="40"/>
    </row>
    <row r="3" spans="1:7" x14ac:dyDescent="0.25">
      <c r="A3" s="53" t="s">
        <v>55</v>
      </c>
      <c r="B3" s="40" t="s">
        <v>56</v>
      </c>
      <c r="C3" s="53"/>
      <c r="D3" s="40"/>
      <c r="E3" s="53"/>
      <c r="F3" s="40"/>
    </row>
    <row r="4" spans="1:7" x14ac:dyDescent="0.25">
      <c r="A4" s="53" t="s">
        <v>57</v>
      </c>
      <c r="B4" s="40" t="s">
        <v>58</v>
      </c>
      <c r="C4" s="53"/>
      <c r="D4" s="40"/>
      <c r="E4" s="53"/>
      <c r="F4" s="40"/>
    </row>
    <row r="5" spans="1:7" x14ac:dyDescent="0.25">
      <c r="A5" s="53" t="s">
        <v>59</v>
      </c>
      <c r="B5" s="40" t="s">
        <v>94</v>
      </c>
      <c r="C5" s="53"/>
      <c r="D5" s="40"/>
      <c r="E5" s="53"/>
      <c r="F5" s="40"/>
    </row>
    <row r="6" spans="1:7" x14ac:dyDescent="0.25">
      <c r="B6" s="46"/>
      <c r="C6" s="46"/>
      <c r="D6" s="46"/>
      <c r="E6" s="46"/>
      <c r="F6" s="46"/>
    </row>
    <row r="7" spans="1:7" x14ac:dyDescent="0.25">
      <c r="A7" s="113" t="s">
        <v>0</v>
      </c>
      <c r="B7" s="113"/>
      <c r="C7" s="113"/>
      <c r="D7" s="113"/>
      <c r="E7" s="113"/>
      <c r="F7" s="113"/>
    </row>
    <row r="8" spans="1:7" x14ac:dyDescent="0.25">
      <c r="A8" s="113" t="s">
        <v>1</v>
      </c>
      <c r="B8" s="113"/>
      <c r="C8" s="113"/>
      <c r="D8" s="113"/>
      <c r="E8" s="113"/>
      <c r="F8" s="113"/>
    </row>
    <row r="9" spans="1:7" x14ac:dyDescent="0.25">
      <c r="A9" s="47"/>
      <c r="B9" s="47"/>
      <c r="C9" s="47"/>
      <c r="D9" s="48"/>
      <c r="E9" s="48"/>
      <c r="F9" s="48"/>
    </row>
    <row r="10" spans="1:7" ht="15.75" thickBot="1" x14ac:dyDescent="0.3">
      <c r="A10" s="39" t="s">
        <v>64</v>
      </c>
      <c r="B10" s="39" t="s">
        <v>2</v>
      </c>
      <c r="C10" s="39" t="s">
        <v>42</v>
      </c>
      <c r="D10" s="39" t="s">
        <v>43</v>
      </c>
      <c r="E10" s="39" t="s">
        <v>44</v>
      </c>
      <c r="F10" s="39" t="s">
        <v>66</v>
      </c>
      <c r="G10" s="39" t="s">
        <v>71</v>
      </c>
    </row>
    <row r="11" spans="1:7" x14ac:dyDescent="0.25">
      <c r="A11" s="86"/>
      <c r="B11" s="86"/>
      <c r="C11" s="86"/>
      <c r="D11" s="86"/>
      <c r="E11" s="86"/>
      <c r="F11" s="86"/>
      <c r="G11" s="4"/>
    </row>
    <row r="12" spans="1:7" x14ac:dyDescent="0.25">
      <c r="A12" s="4" t="s">
        <v>72</v>
      </c>
      <c r="B12" s="45" t="s">
        <v>18</v>
      </c>
      <c r="C12" s="51">
        <v>4675</v>
      </c>
      <c r="D12" s="51">
        <v>4676</v>
      </c>
      <c r="E12" s="51">
        <v>4676</v>
      </c>
      <c r="F12" s="32">
        <f t="shared" ref="F12:F16" si="0">+AVERAGE(C12:E12)</f>
        <v>4675.666666666667</v>
      </c>
      <c r="G12" s="95">
        <f>+C12+D12+E12</f>
        <v>14027</v>
      </c>
    </row>
    <row r="13" spans="1:7" x14ac:dyDescent="0.25">
      <c r="A13" s="4" t="s">
        <v>73</v>
      </c>
      <c r="B13" s="45" t="s">
        <v>18</v>
      </c>
      <c r="C13" s="84">
        <v>535</v>
      </c>
      <c r="D13" s="84">
        <v>561</v>
      </c>
      <c r="E13" s="84">
        <v>524</v>
      </c>
      <c r="F13" s="32">
        <f t="shared" si="0"/>
        <v>540</v>
      </c>
      <c r="G13" s="95">
        <f>+C13+D13+E13</f>
        <v>1620</v>
      </c>
    </row>
    <row r="14" spans="1:7" x14ac:dyDescent="0.25">
      <c r="A14" s="88" t="s">
        <v>74</v>
      </c>
      <c r="B14" s="82" t="s">
        <v>18</v>
      </c>
      <c r="C14" s="84">
        <v>3091</v>
      </c>
      <c r="D14" s="84">
        <v>3090</v>
      </c>
      <c r="E14" s="84">
        <v>3097</v>
      </c>
      <c r="F14" s="32">
        <f t="shared" si="0"/>
        <v>3092.6666666666665</v>
      </c>
      <c r="G14" s="96">
        <f>+C14+D14+E14</f>
        <v>9278</v>
      </c>
    </row>
    <row r="15" spans="1:7" ht="15" customHeight="1" x14ac:dyDescent="0.25">
      <c r="A15" s="4" t="s">
        <v>75</v>
      </c>
      <c r="B15" s="72" t="s">
        <v>18</v>
      </c>
      <c r="C15" s="66">
        <v>1428</v>
      </c>
      <c r="D15" s="66">
        <v>1428</v>
      </c>
      <c r="E15" s="66">
        <v>1428</v>
      </c>
      <c r="F15" s="32">
        <f t="shared" si="0"/>
        <v>1428</v>
      </c>
      <c r="G15" s="95">
        <f t="shared" ref="G15:G17" si="1">+C15+D15+E15</f>
        <v>4284</v>
      </c>
    </row>
    <row r="16" spans="1:7" x14ac:dyDescent="0.25">
      <c r="A16" s="4" t="s">
        <v>76</v>
      </c>
      <c r="B16" s="72" t="s">
        <v>18</v>
      </c>
      <c r="C16" s="66">
        <v>4806</v>
      </c>
      <c r="D16" s="66">
        <v>4807</v>
      </c>
      <c r="E16" s="66">
        <v>4807</v>
      </c>
      <c r="F16" s="32">
        <f t="shared" si="0"/>
        <v>4806.666666666667</v>
      </c>
      <c r="G16" s="95">
        <f t="shared" si="1"/>
        <v>14420</v>
      </c>
    </row>
    <row r="17" spans="1:10" x14ac:dyDescent="0.25">
      <c r="A17" s="80" t="s">
        <v>83</v>
      </c>
      <c r="B17" s="71" t="s">
        <v>98</v>
      </c>
      <c r="C17" s="69"/>
      <c r="D17" s="85"/>
      <c r="E17" s="69"/>
      <c r="F17" s="32"/>
      <c r="G17" s="95">
        <f t="shared" si="1"/>
        <v>0</v>
      </c>
    </row>
    <row r="18" spans="1:10" x14ac:dyDescent="0.25">
      <c r="A18" s="4"/>
      <c r="B18" s="66"/>
      <c r="C18" s="32"/>
      <c r="D18" s="32"/>
      <c r="E18" s="32"/>
      <c r="F18" s="32"/>
      <c r="G18" s="32"/>
    </row>
    <row r="19" spans="1:10" ht="15.75" thickBot="1" x14ac:dyDescent="0.3">
      <c r="A19" s="33" t="s">
        <v>3</v>
      </c>
      <c r="B19" s="33"/>
      <c r="C19" s="33">
        <f>SUM(C12:C17)</f>
        <v>14535</v>
      </c>
      <c r="D19" s="33">
        <f>SUM(D12:D17)</f>
        <v>14562</v>
      </c>
      <c r="E19" s="33">
        <f>SUM(E12:E17)</f>
        <v>14532</v>
      </c>
      <c r="F19" s="33">
        <f>SUM(F12:F17)</f>
        <v>14543</v>
      </c>
      <c r="G19" s="33">
        <f>SUM(G11:G17)</f>
        <v>43629</v>
      </c>
    </row>
    <row r="20" spans="1:10" ht="15.75" thickTop="1" x14ac:dyDescent="0.25">
      <c r="A20" s="20" t="s">
        <v>65</v>
      </c>
      <c r="B20" s="47"/>
      <c r="C20" s="47"/>
      <c r="D20" s="48"/>
      <c r="E20" s="48"/>
      <c r="F20" s="48"/>
      <c r="G20" s="68"/>
    </row>
    <row r="21" spans="1:10" ht="16.5" customHeight="1" x14ac:dyDescent="0.25">
      <c r="A21" s="114" t="s">
        <v>99</v>
      </c>
      <c r="B21" s="114"/>
      <c r="C21" s="50"/>
      <c r="D21" s="50"/>
      <c r="E21" s="50"/>
      <c r="F21" s="48"/>
    </row>
    <row r="22" spans="1:10" x14ac:dyDescent="0.25">
      <c r="A22" s="50"/>
      <c r="B22" s="50"/>
      <c r="C22" s="50"/>
      <c r="D22" s="50"/>
      <c r="E22" s="50"/>
      <c r="F22" s="48"/>
    </row>
    <row r="23" spans="1:10" x14ac:dyDescent="0.25">
      <c r="A23" s="113" t="s">
        <v>4</v>
      </c>
      <c r="B23" s="113"/>
      <c r="C23" s="113"/>
      <c r="D23" s="113"/>
      <c r="E23" s="113"/>
      <c r="F23" s="113"/>
    </row>
    <row r="24" spans="1:10" x14ac:dyDescent="0.25">
      <c r="A24" s="113" t="s">
        <v>34</v>
      </c>
      <c r="B24" s="113"/>
      <c r="C24" s="113"/>
      <c r="D24" s="113"/>
      <c r="E24" s="113"/>
      <c r="F24" s="113"/>
    </row>
    <row r="25" spans="1:10" x14ac:dyDescent="0.25">
      <c r="A25" s="113" t="s">
        <v>5</v>
      </c>
      <c r="B25" s="113"/>
      <c r="C25" s="113"/>
      <c r="D25" s="113"/>
      <c r="E25" s="113"/>
      <c r="F25" s="113"/>
    </row>
    <row r="26" spans="1:10" x14ac:dyDescent="0.25">
      <c r="A26" s="46"/>
      <c r="B26" s="46"/>
      <c r="C26" s="46"/>
      <c r="D26" s="46"/>
      <c r="E26" s="46"/>
      <c r="F26" s="46"/>
    </row>
    <row r="27" spans="1:10" ht="15.75" thickBot="1" x14ac:dyDescent="0.3">
      <c r="A27" s="39" t="s">
        <v>64</v>
      </c>
      <c r="B27" s="39" t="s">
        <v>42</v>
      </c>
      <c r="C27" s="39" t="s">
        <v>43</v>
      </c>
      <c r="D27" s="39" t="s">
        <v>44</v>
      </c>
      <c r="E27" s="39" t="s">
        <v>40</v>
      </c>
      <c r="F27" s="86"/>
    </row>
    <row r="28" spans="1:10" x14ac:dyDescent="0.25">
      <c r="A28" s="45"/>
      <c r="B28" s="32"/>
      <c r="C28" s="32"/>
      <c r="D28" s="32"/>
      <c r="E28" s="32"/>
      <c r="F28" s="32"/>
      <c r="J28" s="51">
        <f>+SUM(G28:I28)</f>
        <v>0</v>
      </c>
    </row>
    <row r="29" spans="1:10" x14ac:dyDescent="0.25">
      <c r="A29" s="4" t="s">
        <v>72</v>
      </c>
      <c r="B29" s="51">
        <v>733293952.13</v>
      </c>
      <c r="C29" s="66">
        <v>743719790.67999995</v>
      </c>
      <c r="D29" s="66">
        <v>716598315.75999999</v>
      </c>
      <c r="E29" s="51">
        <f>+SUM(B29:D29)</f>
        <v>2193612058.5699997</v>
      </c>
      <c r="F29" s="32"/>
      <c r="J29" s="51">
        <f>+SUM(G29:I29)</f>
        <v>0</v>
      </c>
    </row>
    <row r="30" spans="1:10" x14ac:dyDescent="0.25">
      <c r="A30" s="4" t="s">
        <v>73</v>
      </c>
      <c r="B30" s="66">
        <v>132036361.51000001</v>
      </c>
      <c r="C30" s="66">
        <v>142115244.36000001</v>
      </c>
      <c r="D30" s="66">
        <v>146787779.88999999</v>
      </c>
      <c r="E30" s="51">
        <f>+SUM(B30:D30)</f>
        <v>420939385.75999999</v>
      </c>
      <c r="F30" s="32"/>
    </row>
    <row r="31" spans="1:10" x14ac:dyDescent="0.25">
      <c r="A31" s="88" t="s">
        <v>74</v>
      </c>
      <c r="B31" s="66">
        <v>0</v>
      </c>
      <c r="C31" s="66">
        <v>0</v>
      </c>
      <c r="D31" s="66">
        <v>0</v>
      </c>
      <c r="E31" s="51">
        <f>+SUM(B31:D31)</f>
        <v>0</v>
      </c>
      <c r="F31" s="32"/>
    </row>
    <row r="32" spans="1:10" x14ac:dyDescent="0.25">
      <c r="A32" s="4" t="s">
        <v>75</v>
      </c>
      <c r="B32" s="66">
        <v>6060634</v>
      </c>
      <c r="C32" s="66">
        <v>11130112</v>
      </c>
      <c r="D32" s="66">
        <v>13564105.68</v>
      </c>
      <c r="E32" s="32">
        <f t="shared" ref="E32:E34" si="2">+SUM(B32:D32)</f>
        <v>30754851.68</v>
      </c>
      <c r="F32" s="32"/>
    </row>
    <row r="33" spans="1:6" x14ac:dyDescent="0.25">
      <c r="A33" s="4" t="s">
        <v>76</v>
      </c>
      <c r="B33" s="66">
        <v>6333412.0800000001</v>
      </c>
      <c r="C33" s="66">
        <v>10785744.199999999</v>
      </c>
      <c r="D33" s="66">
        <v>18662125.440000001</v>
      </c>
      <c r="E33" s="32">
        <f t="shared" si="2"/>
        <v>35781281.719999999</v>
      </c>
      <c r="F33" s="32"/>
    </row>
    <row r="34" spans="1:6" x14ac:dyDescent="0.25">
      <c r="A34" s="80" t="s">
        <v>83</v>
      </c>
      <c r="B34" s="69">
        <v>0</v>
      </c>
      <c r="C34" s="69">
        <v>6532328.1799999997</v>
      </c>
      <c r="D34" s="69">
        <v>0</v>
      </c>
      <c r="E34" s="32">
        <f t="shared" si="2"/>
        <v>6532328.1799999997</v>
      </c>
      <c r="F34" s="32"/>
    </row>
    <row r="35" spans="1:6" x14ac:dyDescent="0.25">
      <c r="A35" s="45"/>
      <c r="B35" s="32"/>
      <c r="C35" s="32"/>
      <c r="D35" s="32"/>
      <c r="E35" s="32">
        <f t="shared" ref="E35" si="3">+SUM(B35:D35)</f>
        <v>0</v>
      </c>
      <c r="F35" s="32"/>
    </row>
    <row r="36" spans="1:6" ht="15.75" thickBot="1" x14ac:dyDescent="0.3">
      <c r="A36" s="33" t="s">
        <v>3</v>
      </c>
      <c r="B36" s="33">
        <f>SUM(B29:B35)</f>
        <v>877724359.72000003</v>
      </c>
      <c r="C36" s="33">
        <f>SUM(C29:C35)</f>
        <v>914283219.41999996</v>
      </c>
      <c r="D36" s="33">
        <f>SUM(D29:D35)</f>
        <v>895612326.76999998</v>
      </c>
      <c r="E36" s="33">
        <f>SUM(E29:E35)</f>
        <v>2687619905.9099994</v>
      </c>
      <c r="F36" s="32"/>
    </row>
    <row r="37" spans="1:6" ht="15.75" thickTop="1" x14ac:dyDescent="0.25">
      <c r="A37" s="47" t="s">
        <v>45</v>
      </c>
      <c r="B37" s="32"/>
      <c r="C37" s="32"/>
      <c r="D37" s="32"/>
      <c r="E37" s="32"/>
      <c r="F37" s="32"/>
    </row>
    <row r="38" spans="1:6" x14ac:dyDescent="0.25">
      <c r="A38" s="32"/>
      <c r="B38" s="32"/>
      <c r="C38" s="32"/>
      <c r="D38" s="32"/>
      <c r="E38" s="32"/>
      <c r="F38" s="32"/>
    </row>
    <row r="39" spans="1:6" x14ac:dyDescent="0.25">
      <c r="A39" s="113" t="s">
        <v>6</v>
      </c>
      <c r="B39" s="113"/>
      <c r="C39" s="113"/>
      <c r="D39" s="113"/>
      <c r="E39" s="113"/>
      <c r="F39" s="55"/>
    </row>
    <row r="40" spans="1:6" x14ac:dyDescent="0.25">
      <c r="A40" s="113" t="s">
        <v>35</v>
      </c>
      <c r="B40" s="113"/>
      <c r="C40" s="113"/>
      <c r="D40" s="113"/>
      <c r="E40" s="113"/>
      <c r="F40" s="55"/>
    </row>
    <row r="41" spans="1:6" x14ac:dyDescent="0.25">
      <c r="A41" s="113" t="s">
        <v>5</v>
      </c>
      <c r="B41" s="113"/>
      <c r="C41" s="113"/>
      <c r="D41" s="113"/>
      <c r="E41" s="113"/>
      <c r="F41" s="55"/>
    </row>
    <row r="42" spans="1:6" x14ac:dyDescent="0.25">
      <c r="A42" s="46"/>
      <c r="B42" s="46"/>
      <c r="C42" s="46"/>
      <c r="D42" s="46"/>
      <c r="E42" s="46"/>
      <c r="F42" s="46"/>
    </row>
    <row r="43" spans="1:6" ht="15.75" thickBot="1" x14ac:dyDescent="0.3">
      <c r="A43" s="43" t="s">
        <v>7</v>
      </c>
      <c r="B43" s="39" t="s">
        <v>42</v>
      </c>
      <c r="C43" s="39" t="s">
        <v>43</v>
      </c>
      <c r="D43" s="39" t="s">
        <v>44</v>
      </c>
      <c r="E43" s="39" t="s">
        <v>40</v>
      </c>
    </row>
    <row r="44" spans="1:6" x14ac:dyDescent="0.25">
      <c r="A44" s="63"/>
      <c r="B44" s="86"/>
      <c r="C44" s="86"/>
      <c r="D44" s="86"/>
      <c r="E44" s="86"/>
    </row>
    <row r="45" spans="1:6" x14ac:dyDescent="0.25">
      <c r="A45" s="35" t="s">
        <v>8</v>
      </c>
      <c r="B45" s="34">
        <f>132036361.51+733293952.13</f>
        <v>865330313.63999999</v>
      </c>
      <c r="C45" s="34">
        <f>142115244.36+743719790.68</f>
        <v>885835035.03999996</v>
      </c>
      <c r="D45" s="34">
        <f>146787779.89+716598315.76</f>
        <v>863386095.64999998</v>
      </c>
      <c r="E45" s="34">
        <f>+SUM(B45:D45)</f>
        <v>2614551444.3299999</v>
      </c>
    </row>
    <row r="46" spans="1:6" x14ac:dyDescent="0.25">
      <c r="A46" s="35" t="s">
        <v>9</v>
      </c>
      <c r="B46" s="34">
        <f>5863302.08+5571341</f>
        <v>11434643.08</v>
      </c>
      <c r="C46" s="34">
        <f>9482274+10264349</f>
        <v>19746623</v>
      </c>
      <c r="D46" s="34">
        <f>16942519.44+12716631.48</f>
        <v>29659150.920000002</v>
      </c>
      <c r="E46" s="34">
        <f>+SUM(B46:D46)</f>
        <v>60840417</v>
      </c>
    </row>
    <row r="47" spans="1:6" x14ac:dyDescent="0.25">
      <c r="A47" s="35" t="s">
        <v>30</v>
      </c>
      <c r="B47" s="34">
        <f>470110+489293</f>
        <v>959403</v>
      </c>
      <c r="C47" s="34">
        <f>1303470.2+865763</f>
        <v>2169233.2000000002</v>
      </c>
      <c r="D47" s="34">
        <f>1719606+847474.2</f>
        <v>2567080.2000000002</v>
      </c>
      <c r="E47" s="34">
        <f>+SUM(B47:D47)</f>
        <v>5695716.4000000004</v>
      </c>
    </row>
    <row r="48" spans="1:6" x14ac:dyDescent="0.25">
      <c r="A48" s="35" t="s">
        <v>10</v>
      </c>
      <c r="B48" s="32">
        <v>0</v>
      </c>
      <c r="C48" s="32">
        <v>0</v>
      </c>
      <c r="D48" s="32">
        <v>0</v>
      </c>
      <c r="E48" s="34">
        <f>+SUM(B48:D48)</f>
        <v>0</v>
      </c>
    </row>
    <row r="49" spans="1:7" x14ac:dyDescent="0.25">
      <c r="A49" s="35" t="s">
        <v>63</v>
      </c>
      <c r="B49" s="34">
        <v>0</v>
      </c>
      <c r="C49" s="34">
        <v>6532328.1799999997</v>
      </c>
      <c r="D49" s="32">
        <v>0</v>
      </c>
      <c r="E49" s="34">
        <f>+SUM(B49:D49)</f>
        <v>6532328.1799999997</v>
      </c>
    </row>
    <row r="50" spans="1:7" x14ac:dyDescent="0.25">
      <c r="A50" s="35" t="s">
        <v>67</v>
      </c>
      <c r="B50" s="34">
        <v>0</v>
      </c>
      <c r="C50" s="34">
        <v>0</v>
      </c>
      <c r="D50" s="34"/>
      <c r="E50" s="34"/>
    </row>
    <row r="51" spans="1:7" x14ac:dyDescent="0.25">
      <c r="A51" s="35"/>
      <c r="B51" s="34"/>
      <c r="C51" s="34"/>
      <c r="D51" s="34"/>
      <c r="E51" s="34"/>
    </row>
    <row r="52" spans="1:7" ht="15.75" thickBot="1" x14ac:dyDescent="0.3">
      <c r="A52" s="36" t="s">
        <v>3</v>
      </c>
      <c r="B52" s="62">
        <f>SUM(B45:B50)</f>
        <v>877724359.72000003</v>
      </c>
      <c r="C52" s="62">
        <f>SUM(C45:C50)</f>
        <v>914283219.41999996</v>
      </c>
      <c r="D52" s="62">
        <f>SUM(D45:D50)</f>
        <v>895612326.76999998</v>
      </c>
      <c r="E52" s="62">
        <f>SUM(E45:E50)</f>
        <v>2687619905.9099998</v>
      </c>
    </row>
    <row r="53" spans="1:7" ht="15.75" thickTop="1" x14ac:dyDescent="0.25">
      <c r="A53" s="47" t="s">
        <v>45</v>
      </c>
      <c r="B53" s="56"/>
      <c r="C53" s="56"/>
      <c r="D53" s="56"/>
      <c r="E53" s="56"/>
    </row>
    <row r="54" spans="1:7" x14ac:dyDescent="0.25">
      <c r="A54" s="57"/>
      <c r="B54" s="56"/>
      <c r="C54" s="56"/>
      <c r="D54" s="56"/>
      <c r="E54" s="56"/>
    </row>
    <row r="55" spans="1:7" x14ac:dyDescent="0.25">
      <c r="A55" s="113" t="s">
        <v>11</v>
      </c>
      <c r="B55" s="113"/>
      <c r="C55" s="113"/>
      <c r="D55" s="113"/>
      <c r="E55" s="113"/>
      <c r="F55" s="113"/>
    </row>
    <row r="56" spans="1:7" x14ac:dyDescent="0.25">
      <c r="A56" s="113" t="s">
        <v>12</v>
      </c>
      <c r="B56" s="113"/>
      <c r="C56" s="113"/>
      <c r="D56" s="113"/>
      <c r="E56" s="113"/>
      <c r="F56" s="113"/>
    </row>
    <row r="57" spans="1:7" x14ac:dyDescent="0.25">
      <c r="A57" s="113" t="s">
        <v>5</v>
      </c>
      <c r="B57" s="113"/>
      <c r="C57" s="113"/>
      <c r="D57" s="113"/>
      <c r="E57" s="113"/>
      <c r="F57" s="113"/>
    </row>
    <row r="58" spans="1:7" x14ac:dyDescent="0.25">
      <c r="A58" s="47"/>
      <c r="B58" s="47"/>
      <c r="C58" s="47"/>
      <c r="D58" s="47"/>
      <c r="E58" s="47"/>
      <c r="F58" s="47"/>
    </row>
    <row r="59" spans="1:7" ht="15.75" thickBot="1" x14ac:dyDescent="0.3">
      <c r="A59" s="39" t="s">
        <v>13</v>
      </c>
      <c r="B59" s="39" t="s">
        <v>42</v>
      </c>
      <c r="C59" s="39" t="s">
        <v>43</v>
      </c>
      <c r="D59" s="39" t="s">
        <v>44</v>
      </c>
      <c r="E59" s="39" t="s">
        <v>40</v>
      </c>
    </row>
    <row r="60" spans="1:7" x14ac:dyDescent="0.25">
      <c r="A60" s="35" t="s">
        <v>14</v>
      </c>
      <c r="B60" s="35">
        <f>'2T'!E66</f>
        <v>1833248430.6399994</v>
      </c>
      <c r="C60" s="35">
        <f>B65</f>
        <v>2204670997.3199997</v>
      </c>
      <c r="D60" s="35">
        <f>C65</f>
        <v>2539251286.9399996</v>
      </c>
      <c r="E60" s="35">
        <f>B60</f>
        <v>1833248430.6399994</v>
      </c>
    </row>
    <row r="61" spans="1:7" x14ac:dyDescent="0.25">
      <c r="A61" s="35" t="s">
        <v>15</v>
      </c>
      <c r="B61" s="35">
        <v>1249146926.4000001</v>
      </c>
      <c r="C61" s="35">
        <f>1000000000+248863509.04</f>
        <v>1248863509.04</v>
      </c>
      <c r="D61" s="35">
        <f>1000000000+466227395.22</f>
        <v>1466227395.22</v>
      </c>
      <c r="E61" s="35">
        <f>+D61+C61+B61</f>
        <v>3964237830.6600003</v>
      </c>
      <c r="G61" s="61"/>
    </row>
    <row r="62" spans="1:7" x14ac:dyDescent="0.25">
      <c r="A62" s="35" t="s">
        <v>79</v>
      </c>
      <c r="B62" s="35">
        <v>0</v>
      </c>
      <c r="C62" s="35">
        <v>0</v>
      </c>
      <c r="D62" s="35">
        <v>0</v>
      </c>
      <c r="E62" s="35">
        <f>+D62+C62+B62</f>
        <v>0</v>
      </c>
      <c r="G62" s="61"/>
    </row>
    <row r="63" spans="1:7" x14ac:dyDescent="0.25">
      <c r="A63" s="35" t="s">
        <v>81</v>
      </c>
      <c r="B63" s="35">
        <f t="shared" ref="B63:D63" si="4">B60+B61+B62</f>
        <v>3082395357.0399995</v>
      </c>
      <c r="C63" s="35">
        <f t="shared" si="4"/>
        <v>3453534506.3599997</v>
      </c>
      <c r="D63" s="35">
        <f t="shared" si="4"/>
        <v>4005478682.1599998</v>
      </c>
      <c r="E63" s="35">
        <f>E60+E61+E62</f>
        <v>5797486261.2999992</v>
      </c>
    </row>
    <row r="64" spans="1:7" x14ac:dyDescent="0.25">
      <c r="A64" s="35" t="s">
        <v>80</v>
      </c>
      <c r="B64" s="35">
        <f>+B52</f>
        <v>877724359.72000003</v>
      </c>
      <c r="C64" s="35">
        <f>+C52</f>
        <v>914283219.41999996</v>
      </c>
      <c r="D64" s="35">
        <f>+D52</f>
        <v>895612326.76999998</v>
      </c>
      <c r="E64" s="35">
        <f>SUM(B64:D64)</f>
        <v>2687619905.9099998</v>
      </c>
    </row>
    <row r="65" spans="1:6" x14ac:dyDescent="0.25">
      <c r="A65" s="35" t="s">
        <v>82</v>
      </c>
      <c r="B65" s="35">
        <f>B63-B64</f>
        <v>2204670997.3199997</v>
      </c>
      <c r="C65" s="35">
        <f>C63-C64</f>
        <v>2539251286.9399996</v>
      </c>
      <c r="D65" s="35">
        <f>D63-D64</f>
        <v>3109866355.3899999</v>
      </c>
      <c r="E65" s="35">
        <f>E63-E64</f>
        <v>3109866355.3899994</v>
      </c>
    </row>
    <row r="66" spans="1:6" ht="15.75" thickBot="1" x14ac:dyDescent="0.3">
      <c r="A66" s="58"/>
      <c r="B66" s="58"/>
      <c r="C66" s="58"/>
      <c r="D66" s="58"/>
      <c r="E66" s="58"/>
      <c r="F66" s="48"/>
    </row>
    <row r="67" spans="1:6" ht="15.75" thickTop="1" x14ac:dyDescent="0.25">
      <c r="A67" s="47" t="s">
        <v>45</v>
      </c>
      <c r="B67" s="52"/>
      <c r="C67" s="52"/>
      <c r="D67" s="52"/>
      <c r="E67" s="52"/>
      <c r="F67" s="52"/>
    </row>
    <row r="68" spans="1:6" x14ac:dyDescent="0.25">
      <c r="A68" s="47"/>
      <c r="B68" s="47"/>
      <c r="C68" s="47"/>
      <c r="D68" s="48"/>
      <c r="E68" s="48"/>
      <c r="F68" s="48"/>
    </row>
    <row r="69" spans="1:6" x14ac:dyDescent="0.25">
      <c r="B69" s="61"/>
      <c r="C69" s="61"/>
      <c r="D69" s="61"/>
    </row>
    <row r="71" spans="1:6" x14ac:dyDescent="0.25">
      <c r="A71" s="60"/>
    </row>
    <row r="72" spans="1:6" x14ac:dyDescent="0.25">
      <c r="A72" s="60"/>
    </row>
    <row r="73" spans="1:6" x14ac:dyDescent="0.25">
      <c r="A73" s="60"/>
    </row>
  </sheetData>
  <mergeCells count="13">
    <mergeCell ref="A23:F23"/>
    <mergeCell ref="A57:F57"/>
    <mergeCell ref="A25:F25"/>
    <mergeCell ref="A39:E39"/>
    <mergeCell ref="A40:E40"/>
    <mergeCell ref="A41:E41"/>
    <mergeCell ref="A55:F55"/>
    <mergeCell ref="A56:F56"/>
    <mergeCell ref="A24:F24"/>
    <mergeCell ref="A21:B21"/>
    <mergeCell ref="A7:F7"/>
    <mergeCell ref="A8:F8"/>
    <mergeCell ref="A1:F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88.7109375" style="51" bestFit="1" customWidth="1"/>
    <col min="2" max="2" width="41" style="51" bestFit="1" customWidth="1"/>
    <col min="3" max="3" width="14.5703125" style="51" bestFit="1" customWidth="1"/>
    <col min="4" max="5" width="15" style="51" bestFit="1" customWidth="1"/>
    <col min="6" max="6" width="15.85546875" style="51" customWidth="1"/>
    <col min="7" max="7" width="8.5703125" style="51" bestFit="1" customWidth="1"/>
    <col min="8" max="8" width="15.28515625" style="51" bestFit="1" customWidth="1"/>
    <col min="9" max="16384" width="11.42578125" style="51"/>
  </cols>
  <sheetData>
    <row r="1" spans="1:9" x14ac:dyDescent="0.25">
      <c r="A1" s="104" t="s">
        <v>26</v>
      </c>
      <c r="B1" s="104"/>
      <c r="C1" s="104"/>
      <c r="D1" s="104"/>
      <c r="E1" s="104"/>
      <c r="F1" s="104"/>
    </row>
    <row r="2" spans="1:9" ht="30" x14ac:dyDescent="0.25">
      <c r="A2" s="53" t="s">
        <v>53</v>
      </c>
      <c r="B2" s="40" t="s">
        <v>54</v>
      </c>
      <c r="C2" s="53"/>
      <c r="D2" s="40"/>
      <c r="E2" s="53"/>
      <c r="F2" s="40"/>
    </row>
    <row r="3" spans="1:9" x14ac:dyDescent="0.25">
      <c r="A3" s="53" t="s">
        <v>55</v>
      </c>
      <c r="B3" s="40" t="s">
        <v>56</v>
      </c>
      <c r="C3" s="53"/>
      <c r="D3" s="40"/>
      <c r="E3" s="53"/>
      <c r="F3" s="40"/>
    </row>
    <row r="4" spans="1:9" x14ac:dyDescent="0.25">
      <c r="A4" s="53" t="s">
        <v>57</v>
      </c>
      <c r="B4" s="40" t="s">
        <v>58</v>
      </c>
      <c r="C4" s="53"/>
      <c r="D4" s="40"/>
      <c r="E4" s="53"/>
      <c r="F4" s="40"/>
    </row>
    <row r="5" spans="1:9" x14ac:dyDescent="0.25">
      <c r="A5" s="53" t="s">
        <v>59</v>
      </c>
      <c r="B5" s="40" t="s">
        <v>95</v>
      </c>
      <c r="C5" s="53"/>
      <c r="D5" s="40"/>
      <c r="E5" s="53"/>
      <c r="F5" s="40"/>
    </row>
    <row r="6" spans="1:9" x14ac:dyDescent="0.25">
      <c r="B6" s="46"/>
      <c r="C6" s="46"/>
      <c r="D6" s="46"/>
      <c r="E6" s="46"/>
      <c r="F6" s="46"/>
    </row>
    <row r="7" spans="1:9" x14ac:dyDescent="0.25">
      <c r="A7" s="113" t="s">
        <v>0</v>
      </c>
      <c r="B7" s="113"/>
      <c r="C7" s="113"/>
      <c r="D7" s="113"/>
      <c r="E7" s="113"/>
      <c r="F7" s="113"/>
      <c r="I7" s="97"/>
    </row>
    <row r="8" spans="1:9" x14ac:dyDescent="0.25">
      <c r="A8" s="113" t="s">
        <v>1</v>
      </c>
      <c r="B8" s="113"/>
      <c r="C8" s="113"/>
      <c r="D8" s="113"/>
      <c r="E8" s="113"/>
      <c r="F8" s="113"/>
    </row>
    <row r="9" spans="1:9" x14ac:dyDescent="0.25">
      <c r="A9" s="47"/>
      <c r="B9" s="47"/>
      <c r="C9" s="47"/>
      <c r="D9" s="48"/>
      <c r="E9" s="48"/>
      <c r="F9" s="48"/>
    </row>
    <row r="10" spans="1:9" ht="15.75" thickBot="1" x14ac:dyDescent="0.3">
      <c r="A10" s="39" t="s">
        <v>64</v>
      </c>
      <c r="B10" s="39" t="s">
        <v>2</v>
      </c>
      <c r="C10" s="39" t="s">
        <v>48</v>
      </c>
      <c r="D10" s="39" t="s">
        <v>49</v>
      </c>
      <c r="E10" s="39" t="s">
        <v>50</v>
      </c>
      <c r="F10" s="39" t="s">
        <v>66</v>
      </c>
      <c r="G10" s="39" t="s">
        <v>71</v>
      </c>
    </row>
    <row r="11" spans="1:9" x14ac:dyDescent="0.25">
      <c r="A11" s="32"/>
      <c r="B11" s="32"/>
      <c r="C11" s="32"/>
      <c r="D11" s="32"/>
      <c r="E11" s="32"/>
      <c r="F11" s="32"/>
      <c r="G11" s="4"/>
    </row>
    <row r="12" spans="1:9" x14ac:dyDescent="0.25">
      <c r="A12" s="4" t="s">
        <v>103</v>
      </c>
      <c r="B12" s="45" t="s">
        <v>18</v>
      </c>
      <c r="C12" s="66">
        <v>4519</v>
      </c>
      <c r="D12" s="66">
        <v>4520</v>
      </c>
      <c r="E12" s="66">
        <v>4520</v>
      </c>
      <c r="F12" s="32">
        <f t="shared" ref="F12:F16" si="0">AVERAGE(C12:E12)</f>
        <v>4519.666666666667</v>
      </c>
      <c r="G12" s="51">
        <f t="shared" ref="G12:G16" si="1">+C12+D12+E12</f>
        <v>13559</v>
      </c>
    </row>
    <row r="13" spans="1:9" x14ac:dyDescent="0.25">
      <c r="A13" s="4" t="s">
        <v>73</v>
      </c>
      <c r="B13" s="45" t="s">
        <v>18</v>
      </c>
      <c r="C13" s="66">
        <v>424</v>
      </c>
      <c r="D13" s="66">
        <v>414</v>
      </c>
      <c r="E13" s="66">
        <v>405</v>
      </c>
      <c r="F13" s="32">
        <f t="shared" si="0"/>
        <v>414.33333333333331</v>
      </c>
      <c r="G13" s="51">
        <f t="shared" si="1"/>
        <v>1243</v>
      </c>
    </row>
    <row r="14" spans="1:9" ht="19.899999999999999" customHeight="1" x14ac:dyDescent="0.25">
      <c r="A14" s="88" t="s">
        <v>74</v>
      </c>
      <c r="B14" s="82" t="s">
        <v>18</v>
      </c>
      <c r="C14" s="66">
        <v>3094</v>
      </c>
      <c r="D14" s="66">
        <v>3177</v>
      </c>
      <c r="E14" s="66">
        <v>3167</v>
      </c>
      <c r="F14" s="32">
        <f t="shared" si="0"/>
        <v>3146</v>
      </c>
      <c r="G14" s="51">
        <f t="shared" si="1"/>
        <v>9438</v>
      </c>
    </row>
    <row r="15" spans="1:9" x14ac:dyDescent="0.25">
      <c r="A15" s="4" t="s">
        <v>100</v>
      </c>
      <c r="B15" s="72" t="s">
        <v>18</v>
      </c>
      <c r="C15" s="66">
        <v>837</v>
      </c>
      <c r="D15" s="66">
        <v>837</v>
      </c>
      <c r="E15" s="66">
        <v>838</v>
      </c>
      <c r="F15" s="32">
        <f t="shared" si="0"/>
        <v>837.33333333333337</v>
      </c>
      <c r="G15" s="51">
        <f t="shared" si="1"/>
        <v>2512</v>
      </c>
    </row>
    <row r="16" spans="1:9" x14ac:dyDescent="0.25">
      <c r="A16" s="4" t="s">
        <v>76</v>
      </c>
      <c r="B16" s="72" t="s">
        <v>18</v>
      </c>
      <c r="C16" s="66">
        <v>1669</v>
      </c>
      <c r="D16" s="66">
        <v>1669</v>
      </c>
      <c r="E16" s="66">
        <v>1670</v>
      </c>
      <c r="F16" s="32">
        <f t="shared" si="0"/>
        <v>1669.3333333333333</v>
      </c>
      <c r="G16" s="51">
        <f t="shared" si="1"/>
        <v>5008</v>
      </c>
    </row>
    <row r="17" spans="1:7" x14ac:dyDescent="0.25">
      <c r="A17" s="80" t="s">
        <v>83</v>
      </c>
      <c r="B17" s="69"/>
      <c r="C17" s="32"/>
      <c r="D17" s="69"/>
      <c r="E17" s="32"/>
      <c r="F17" s="32"/>
      <c r="G17" s="51">
        <f t="shared" ref="G17" si="2">+C17+D17+E17</f>
        <v>0</v>
      </c>
    </row>
    <row r="18" spans="1:7" x14ac:dyDescent="0.25">
      <c r="A18" s="4"/>
      <c r="B18" s="66"/>
      <c r="C18" s="32"/>
      <c r="D18" s="32"/>
      <c r="E18" s="32"/>
      <c r="F18" s="32"/>
      <c r="G18" s="32"/>
    </row>
    <row r="19" spans="1:7" ht="15.75" thickBot="1" x14ac:dyDescent="0.3">
      <c r="A19" s="33" t="s">
        <v>3</v>
      </c>
      <c r="B19" s="33"/>
      <c r="C19" s="33">
        <f>SUM(C12:C17)</f>
        <v>10543</v>
      </c>
      <c r="D19" s="33">
        <f>SUM(D12:D17)</f>
        <v>10617</v>
      </c>
      <c r="E19" s="33">
        <f>SUM(E12:E17)</f>
        <v>10600</v>
      </c>
      <c r="F19" s="33">
        <f>SUM(F12:F17)</f>
        <v>10586.666666666668</v>
      </c>
      <c r="G19" s="33">
        <f>SUM(G14:G17)</f>
        <v>16958</v>
      </c>
    </row>
    <row r="20" spans="1:7" ht="15.75" thickTop="1" x14ac:dyDescent="0.25">
      <c r="A20" s="20" t="s">
        <v>65</v>
      </c>
      <c r="B20" s="47"/>
      <c r="C20" s="47"/>
      <c r="D20" s="48"/>
      <c r="E20" s="48"/>
      <c r="F20" s="48"/>
    </row>
    <row r="21" spans="1:7" x14ac:dyDescent="0.25">
      <c r="A21" s="50" t="s">
        <v>104</v>
      </c>
      <c r="B21" s="50"/>
      <c r="C21" s="50"/>
      <c r="D21" s="50"/>
      <c r="E21" s="50"/>
      <c r="F21" s="48"/>
    </row>
    <row r="22" spans="1:7" x14ac:dyDescent="0.25">
      <c r="A22" s="50"/>
      <c r="B22" s="50"/>
      <c r="C22" s="50"/>
      <c r="D22" s="50"/>
      <c r="E22" s="50"/>
      <c r="F22" s="50"/>
    </row>
    <row r="23" spans="1:7" x14ac:dyDescent="0.25">
      <c r="A23" s="113" t="s">
        <v>4</v>
      </c>
      <c r="B23" s="113"/>
      <c r="C23" s="113"/>
      <c r="D23" s="113"/>
      <c r="E23" s="113"/>
      <c r="F23" s="113"/>
    </row>
    <row r="24" spans="1:7" x14ac:dyDescent="0.25">
      <c r="A24" s="113" t="s">
        <v>34</v>
      </c>
      <c r="B24" s="113"/>
      <c r="C24" s="113"/>
      <c r="D24" s="113"/>
      <c r="E24" s="113"/>
      <c r="F24" s="113"/>
    </row>
    <row r="25" spans="1:7" x14ac:dyDescent="0.25">
      <c r="A25" s="113" t="s">
        <v>5</v>
      </c>
      <c r="B25" s="113"/>
      <c r="C25" s="113"/>
      <c r="D25" s="113"/>
      <c r="E25" s="113"/>
      <c r="F25" s="113"/>
    </row>
    <row r="26" spans="1:7" x14ac:dyDescent="0.25">
      <c r="A26" s="46"/>
      <c r="B26" s="46"/>
      <c r="C26" s="46"/>
      <c r="D26" s="46"/>
      <c r="E26" s="46"/>
      <c r="F26" s="46"/>
    </row>
    <row r="27" spans="1:7" ht="15.75" thickBot="1" x14ac:dyDescent="0.3">
      <c r="A27" s="39" t="s">
        <v>64</v>
      </c>
      <c r="B27" s="39" t="s">
        <v>48</v>
      </c>
      <c r="C27" s="39" t="s">
        <v>49</v>
      </c>
      <c r="D27" s="39" t="s">
        <v>50</v>
      </c>
      <c r="E27" s="39" t="s">
        <v>51</v>
      </c>
    </row>
    <row r="28" spans="1:7" x14ac:dyDescent="0.25">
      <c r="A28" s="32"/>
      <c r="B28" s="32"/>
      <c r="C28" s="32"/>
      <c r="D28" s="32"/>
      <c r="E28" s="32"/>
    </row>
    <row r="29" spans="1:7" x14ac:dyDescent="0.25">
      <c r="A29" s="4" t="s">
        <v>72</v>
      </c>
      <c r="B29" s="32">
        <v>720446565.82000005</v>
      </c>
      <c r="C29" s="32">
        <v>722487488.95000005</v>
      </c>
      <c r="D29" s="32">
        <v>1291811538.3299999</v>
      </c>
      <c r="E29" s="32">
        <f>+SUM(B29:D29)</f>
        <v>2734745593.0999999</v>
      </c>
    </row>
    <row r="30" spans="1:7" x14ac:dyDescent="0.25">
      <c r="A30" s="4" t="s">
        <v>73</v>
      </c>
      <c r="B30" s="32">
        <v>146028080.47</v>
      </c>
      <c r="C30" s="32">
        <v>137869380.25999999</v>
      </c>
      <c r="D30" s="32">
        <v>231492533.05000001</v>
      </c>
      <c r="E30" s="32">
        <f t="shared" ref="E30:E36" si="3">+SUM(B30:D30)</f>
        <v>515389993.78000003</v>
      </c>
    </row>
    <row r="31" spans="1:7" ht="15.75" customHeight="1" x14ac:dyDescent="0.25">
      <c r="A31" s="88" t="s">
        <v>74</v>
      </c>
      <c r="B31" s="32">
        <v>0</v>
      </c>
      <c r="C31" s="32">
        <v>0</v>
      </c>
      <c r="D31" s="32">
        <v>0</v>
      </c>
      <c r="E31" s="32">
        <f t="shared" si="3"/>
        <v>0</v>
      </c>
    </row>
    <row r="32" spans="1:7" x14ac:dyDescent="0.25">
      <c r="A32" s="4" t="s">
        <v>75</v>
      </c>
      <c r="B32" s="32">
        <v>16970697.370000001</v>
      </c>
      <c r="C32" s="32">
        <v>26801955.82</v>
      </c>
      <c r="D32" s="32">
        <v>61256667.869999997</v>
      </c>
      <c r="E32" s="32">
        <f t="shared" si="3"/>
        <v>105029321.06</v>
      </c>
    </row>
    <row r="33" spans="1:9" x14ac:dyDescent="0.25">
      <c r="A33" s="4" t="s">
        <v>76</v>
      </c>
      <c r="B33" s="32">
        <v>32445701.390000001</v>
      </c>
      <c r="C33" s="32">
        <v>42711760.460000001</v>
      </c>
      <c r="D33" s="32">
        <v>86316061.209999993</v>
      </c>
      <c r="E33" s="32">
        <f t="shared" si="3"/>
        <v>161473523.06</v>
      </c>
    </row>
    <row r="34" spans="1:9" x14ac:dyDescent="0.25">
      <c r="A34" s="80" t="s">
        <v>83</v>
      </c>
      <c r="B34" s="32">
        <v>16986671.399999999</v>
      </c>
      <c r="C34" s="32">
        <v>23728116.649999999</v>
      </c>
      <c r="D34" s="32">
        <v>2917906.12</v>
      </c>
      <c r="E34" s="32">
        <f t="shared" si="3"/>
        <v>43632694.169999994</v>
      </c>
    </row>
    <row r="35" spans="1:9" x14ac:dyDescent="0.25">
      <c r="A35" s="4"/>
      <c r="B35" s="32"/>
      <c r="C35" s="32"/>
      <c r="D35" s="32"/>
      <c r="E35" s="32"/>
    </row>
    <row r="36" spans="1:9" x14ac:dyDescent="0.25">
      <c r="A36" s="45"/>
      <c r="B36" s="32"/>
      <c r="C36" s="32"/>
      <c r="D36" s="32"/>
      <c r="E36" s="32">
        <f t="shared" si="3"/>
        <v>0</v>
      </c>
    </row>
    <row r="37" spans="1:9" ht="15.75" thickBot="1" x14ac:dyDescent="0.3">
      <c r="A37" s="33" t="s">
        <v>3</v>
      </c>
      <c r="B37" s="33">
        <f>SUM(B29:B36)</f>
        <v>932877716.45000005</v>
      </c>
      <c r="C37" s="33">
        <f>SUM(C29:C36)</f>
        <v>953598702.1400001</v>
      </c>
      <c r="D37" s="33">
        <f>SUM(D29:D36)</f>
        <v>1673794706.5799997</v>
      </c>
      <c r="E37" s="33">
        <f>SUM(E29:E36)</f>
        <v>3560271125.1700001</v>
      </c>
    </row>
    <row r="38" spans="1:9" ht="15.75" thickTop="1" x14ac:dyDescent="0.25">
      <c r="A38" s="47" t="s">
        <v>52</v>
      </c>
      <c r="B38" s="32"/>
      <c r="C38" s="32"/>
      <c r="D38" s="32"/>
      <c r="E38" s="32"/>
    </row>
    <row r="39" spans="1:9" ht="30" x14ac:dyDescent="0.25">
      <c r="A39" s="59" t="s">
        <v>102</v>
      </c>
      <c r="B39" s="59"/>
      <c r="C39" s="59"/>
      <c r="D39" s="59"/>
      <c r="E39" s="59"/>
    </row>
    <row r="40" spans="1:9" x14ac:dyDescent="0.25">
      <c r="A40" s="38" t="s">
        <v>105</v>
      </c>
      <c r="B40" s="48"/>
      <c r="C40" s="48"/>
      <c r="D40" s="48"/>
      <c r="E40" s="48"/>
      <c r="F40" s="48"/>
    </row>
    <row r="41" spans="1:9" x14ac:dyDescent="0.25">
      <c r="A41" s="113" t="s">
        <v>6</v>
      </c>
      <c r="B41" s="113"/>
      <c r="C41" s="113"/>
      <c r="D41" s="113"/>
      <c r="E41" s="113"/>
      <c r="F41" s="113"/>
    </row>
    <row r="42" spans="1:9" x14ac:dyDescent="0.25">
      <c r="A42" s="113" t="s">
        <v>35</v>
      </c>
      <c r="B42" s="113"/>
      <c r="C42" s="113"/>
      <c r="D42" s="113"/>
      <c r="E42" s="113"/>
      <c r="F42" s="113"/>
      <c r="H42" s="98"/>
      <c r="I42" s="98"/>
    </row>
    <row r="43" spans="1:9" x14ac:dyDescent="0.25">
      <c r="A43" s="113" t="s">
        <v>5</v>
      </c>
      <c r="B43" s="113"/>
      <c r="C43" s="113"/>
      <c r="D43" s="113"/>
      <c r="E43" s="113"/>
      <c r="F43" s="113"/>
      <c r="H43" s="98"/>
      <c r="I43" s="98"/>
    </row>
    <row r="44" spans="1:9" x14ac:dyDescent="0.25">
      <c r="A44" s="46"/>
      <c r="B44" s="46"/>
      <c r="C44" s="46"/>
      <c r="D44" s="46"/>
      <c r="E44" s="46"/>
      <c r="F44" s="46"/>
    </row>
    <row r="45" spans="1:9" ht="15.75" thickBot="1" x14ac:dyDescent="0.3">
      <c r="A45" s="43" t="s">
        <v>7</v>
      </c>
      <c r="B45" s="39" t="s">
        <v>48</v>
      </c>
      <c r="C45" s="39" t="s">
        <v>49</v>
      </c>
      <c r="D45" s="39" t="s">
        <v>50</v>
      </c>
      <c r="E45" s="39" t="s">
        <v>51</v>
      </c>
    </row>
    <row r="46" spans="1:9" x14ac:dyDescent="0.25">
      <c r="A46" s="63"/>
      <c r="B46" s="86"/>
      <c r="C46" s="86"/>
      <c r="D46" s="86"/>
      <c r="E46" s="86"/>
    </row>
    <row r="47" spans="1:9" x14ac:dyDescent="0.25">
      <c r="A47" s="35" t="s">
        <v>8</v>
      </c>
      <c r="B47" s="34">
        <f>146028080.47+720446565.82</f>
        <v>866474646.29000008</v>
      </c>
      <c r="C47" s="34">
        <f>137869380.26+722487488.95</f>
        <v>860356869.21000004</v>
      </c>
      <c r="D47" s="34">
        <f>231492533.05+1291811538.33</f>
        <v>1523304071.3799999</v>
      </c>
      <c r="E47" s="34">
        <f t="shared" ref="E47:E52" si="4">SUM(B47:D47)</f>
        <v>3250135586.8800001</v>
      </c>
    </row>
    <row r="48" spans="1:9" x14ac:dyDescent="0.25">
      <c r="A48" s="35" t="s">
        <v>9</v>
      </c>
      <c r="B48" s="34">
        <f>30868777.39+16252242.37</f>
        <v>47121019.759999998</v>
      </c>
      <c r="C48" s="34">
        <f>38893866.22+25287813.66</f>
        <v>64181679.879999995</v>
      </c>
      <c r="D48" s="34">
        <f>71572883.14+50445548.61</f>
        <v>122018431.75</v>
      </c>
      <c r="E48" s="34">
        <f t="shared" si="4"/>
        <v>233321131.38999999</v>
      </c>
    </row>
    <row r="49" spans="1:8" x14ac:dyDescent="0.25">
      <c r="A49" s="35" t="s">
        <v>30</v>
      </c>
      <c r="B49" s="34">
        <f>1576924+718455</f>
        <v>2295379</v>
      </c>
      <c r="C49" s="34">
        <f>3817894.24+1514142.16</f>
        <v>5332036.4000000004</v>
      </c>
      <c r="D49" s="34">
        <f>14743178.07+10811119.26</f>
        <v>25554297.329999998</v>
      </c>
      <c r="E49" s="34">
        <f t="shared" si="4"/>
        <v>33181712.729999997</v>
      </c>
    </row>
    <row r="50" spans="1:8" x14ac:dyDescent="0.25">
      <c r="A50" s="35" t="s">
        <v>10</v>
      </c>
      <c r="B50" s="34">
        <v>0</v>
      </c>
      <c r="C50" s="34">
        <v>0</v>
      </c>
      <c r="D50" s="34">
        <v>700927412.63</v>
      </c>
      <c r="E50" s="34">
        <f t="shared" si="4"/>
        <v>700927412.63</v>
      </c>
    </row>
    <row r="51" spans="1:8" x14ac:dyDescent="0.25">
      <c r="A51" s="35" t="s">
        <v>63</v>
      </c>
      <c r="B51" s="34">
        <v>16986671.399999999</v>
      </c>
      <c r="C51" s="34">
        <v>23728116.649999999</v>
      </c>
      <c r="D51" s="34">
        <v>2917906.12</v>
      </c>
      <c r="E51" s="34">
        <f t="shared" si="4"/>
        <v>43632694.169999994</v>
      </c>
    </row>
    <row r="52" spans="1:8" x14ac:dyDescent="0.25">
      <c r="A52" s="35" t="s">
        <v>67</v>
      </c>
      <c r="B52" s="34"/>
      <c r="C52" s="34"/>
      <c r="D52" s="34"/>
      <c r="E52" s="34">
        <f t="shared" si="4"/>
        <v>0</v>
      </c>
    </row>
    <row r="53" spans="1:8" x14ac:dyDescent="0.25">
      <c r="A53" s="35"/>
      <c r="B53" s="34"/>
      <c r="C53" s="34"/>
      <c r="D53" s="34"/>
      <c r="E53" s="34"/>
    </row>
    <row r="54" spans="1:8" ht="15.75" thickBot="1" x14ac:dyDescent="0.3">
      <c r="A54" s="36" t="s">
        <v>3</v>
      </c>
      <c r="B54" s="62">
        <f>SUM(B47:B52)</f>
        <v>932877716.45000005</v>
      </c>
      <c r="C54" s="62">
        <f>SUM(C47:C52)</f>
        <v>953598702.13999999</v>
      </c>
      <c r="D54" s="62">
        <f>SUM(D47:D52)</f>
        <v>2374722119.2099996</v>
      </c>
      <c r="E54" s="62">
        <f>SUM(E47:E52)</f>
        <v>4261198537.8000002</v>
      </c>
    </row>
    <row r="55" spans="1:8" ht="15.75" thickTop="1" x14ac:dyDescent="0.25">
      <c r="A55" s="47" t="s">
        <v>52</v>
      </c>
      <c r="B55" s="56"/>
      <c r="C55" s="56"/>
      <c r="D55" s="56"/>
      <c r="E55" s="56"/>
    </row>
    <row r="56" spans="1:8" x14ac:dyDescent="0.25">
      <c r="A56" s="113" t="s">
        <v>11</v>
      </c>
      <c r="B56" s="113"/>
      <c r="C56" s="113"/>
      <c r="D56" s="113"/>
      <c r="E56" s="113"/>
      <c r="F56" s="113"/>
    </row>
    <row r="57" spans="1:8" x14ac:dyDescent="0.25">
      <c r="A57" s="113" t="s">
        <v>12</v>
      </c>
      <c r="B57" s="113"/>
      <c r="C57" s="113"/>
      <c r="D57" s="113"/>
      <c r="E57" s="113"/>
      <c r="F57" s="113"/>
    </row>
    <row r="58" spans="1:8" x14ac:dyDescent="0.25">
      <c r="A58" s="113" t="s">
        <v>5</v>
      </c>
      <c r="B58" s="113"/>
      <c r="C58" s="113"/>
      <c r="D58" s="113"/>
      <c r="E58" s="113"/>
      <c r="F58" s="113"/>
    </row>
    <row r="59" spans="1:8" x14ac:dyDescent="0.25">
      <c r="A59" s="47"/>
      <c r="B59" s="47"/>
      <c r="C59" s="47"/>
      <c r="D59" s="47"/>
      <c r="E59" s="47"/>
      <c r="F59" s="47"/>
    </row>
    <row r="60" spans="1:8" ht="15.75" thickBot="1" x14ac:dyDescent="0.3">
      <c r="A60" s="39" t="s">
        <v>13</v>
      </c>
      <c r="B60" s="39" t="s">
        <v>48</v>
      </c>
      <c r="C60" s="39" t="s">
        <v>49</v>
      </c>
      <c r="D60" s="39" t="s">
        <v>50</v>
      </c>
      <c r="E60" s="39" t="s">
        <v>51</v>
      </c>
    </row>
    <row r="61" spans="1:8" x14ac:dyDescent="0.25">
      <c r="A61" s="35" t="s">
        <v>14</v>
      </c>
      <c r="B61" s="35">
        <f>+'3T'!E65</f>
        <v>3109866355.3899994</v>
      </c>
      <c r="C61" s="35">
        <f>+B66</f>
        <v>3433316386.5099993</v>
      </c>
      <c r="D61" s="35">
        <f>+C66</f>
        <v>3706393734.4399991</v>
      </c>
      <c r="E61" s="35">
        <f>+B61</f>
        <v>3109866355.3899994</v>
      </c>
    </row>
    <row r="62" spans="1:8" x14ac:dyDescent="0.25">
      <c r="A62" s="35" t="s">
        <v>15</v>
      </c>
      <c r="B62" s="35">
        <v>1256327747.5699999</v>
      </c>
      <c r="C62" s="35">
        <v>1226676050.0699999</v>
      </c>
      <c r="D62" s="35">
        <v>995369222.72000003</v>
      </c>
      <c r="E62" s="35">
        <f>+B62+C62+D62</f>
        <v>3478373020.3599997</v>
      </c>
      <c r="G62" s="61"/>
      <c r="H62" s="61"/>
    </row>
    <row r="63" spans="1:8" x14ac:dyDescent="0.25">
      <c r="A63" s="35" t="s">
        <v>79</v>
      </c>
      <c r="B63" s="35">
        <v>0</v>
      </c>
      <c r="C63" s="35">
        <v>0</v>
      </c>
      <c r="D63" s="35">
        <v>0</v>
      </c>
      <c r="E63" s="35">
        <f>+B63+C63+D63</f>
        <v>0</v>
      </c>
      <c r="G63" s="61"/>
      <c r="H63" s="61"/>
    </row>
    <row r="64" spans="1:8" x14ac:dyDescent="0.25">
      <c r="A64" s="35" t="s">
        <v>81</v>
      </c>
      <c r="B64" s="35">
        <f>+B61+B62+B63</f>
        <v>4366194102.9599991</v>
      </c>
      <c r="C64" s="35">
        <f>+C61+C62+C63</f>
        <v>4659992436.579999</v>
      </c>
      <c r="D64" s="35">
        <f>+D61+D62+D63</f>
        <v>4701762957.1599989</v>
      </c>
      <c r="E64" s="35">
        <f>+E61+E62+E63</f>
        <v>6588239375.749999</v>
      </c>
    </row>
    <row r="65" spans="1:6" x14ac:dyDescent="0.25">
      <c r="A65" s="35" t="s">
        <v>80</v>
      </c>
      <c r="B65" s="35">
        <f>+B54</f>
        <v>932877716.45000005</v>
      </c>
      <c r="C65" s="35">
        <f>+C54</f>
        <v>953598702.13999999</v>
      </c>
      <c r="D65" s="35">
        <f>+D54</f>
        <v>2374722119.2099996</v>
      </c>
      <c r="E65" s="35">
        <f>SUM(B65:D65)</f>
        <v>4261198537.7999997</v>
      </c>
    </row>
    <row r="66" spans="1:6" x14ac:dyDescent="0.25">
      <c r="A66" s="35" t="s">
        <v>82</v>
      </c>
      <c r="B66" s="35">
        <f>B64-B65</f>
        <v>3433316386.5099993</v>
      </c>
      <c r="C66" s="35">
        <f>C64-C65</f>
        <v>3706393734.4399991</v>
      </c>
      <c r="D66" s="35">
        <f>D64-D65</f>
        <v>2327040837.9499993</v>
      </c>
      <c r="E66" s="35">
        <f>E64-E65</f>
        <v>2327040837.9499993</v>
      </c>
      <c r="F66" s="65" t="s">
        <v>101</v>
      </c>
    </row>
    <row r="67" spans="1:6" ht="15.75" thickBot="1" x14ac:dyDescent="0.3">
      <c r="A67" s="58"/>
      <c r="B67" s="58"/>
      <c r="C67" s="58"/>
      <c r="D67" s="58"/>
      <c r="E67" s="58"/>
      <c r="F67" s="48"/>
    </row>
    <row r="68" spans="1:6" ht="15.75" thickTop="1" x14ac:dyDescent="0.25">
      <c r="A68" s="47" t="s">
        <v>52</v>
      </c>
      <c r="B68" s="52"/>
      <c r="C68" s="52"/>
      <c r="D68" s="52"/>
      <c r="E68" s="52"/>
      <c r="F68" s="52"/>
    </row>
    <row r="69" spans="1:6" x14ac:dyDescent="0.25">
      <c r="A69" s="47"/>
      <c r="B69" s="47"/>
      <c r="C69" s="47"/>
      <c r="D69" s="48"/>
      <c r="E69" s="48"/>
      <c r="F69" s="48"/>
    </row>
    <row r="70" spans="1:6" x14ac:dyDescent="0.25">
      <c r="B70" s="61"/>
      <c r="C70" s="61"/>
      <c r="D70" s="61"/>
    </row>
    <row r="72" spans="1:6" x14ac:dyDescent="0.25">
      <c r="A72" s="60"/>
    </row>
    <row r="73" spans="1:6" x14ac:dyDescent="0.25">
      <c r="A73" s="60"/>
    </row>
    <row r="74" spans="1:6" x14ac:dyDescent="0.25">
      <c r="A74" s="60"/>
    </row>
  </sheetData>
  <mergeCells count="12">
    <mergeCell ref="A7:F7"/>
    <mergeCell ref="A43:F43"/>
    <mergeCell ref="A1:F1"/>
    <mergeCell ref="A56:F56"/>
    <mergeCell ref="A57:F57"/>
    <mergeCell ref="A58:F58"/>
    <mergeCell ref="A8:F8"/>
    <mergeCell ref="A23:F23"/>
    <mergeCell ref="A24:F24"/>
    <mergeCell ref="A25:F25"/>
    <mergeCell ref="A41:F41"/>
    <mergeCell ref="A42:F4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80" zoomScaleNormal="80" workbookViewId="0">
      <selection sqref="A1:E1"/>
    </sheetView>
  </sheetViews>
  <sheetFormatPr baseColWidth="10" defaultColWidth="11.42578125" defaultRowHeight="15" x14ac:dyDescent="0.25"/>
  <cols>
    <col min="1" max="1" width="87.140625" style="25" bestFit="1" customWidth="1"/>
    <col min="2" max="2" width="41" style="25" bestFit="1" customWidth="1"/>
    <col min="3" max="3" width="15" style="25" bestFit="1" customWidth="1"/>
    <col min="4" max="4" width="15.7109375" style="25" bestFit="1" customWidth="1"/>
    <col min="5" max="5" width="10.140625" style="25" bestFit="1" customWidth="1"/>
    <col min="6" max="6" width="19.5703125" style="25" customWidth="1"/>
    <col min="7" max="16384" width="11.42578125" style="25"/>
  </cols>
  <sheetData>
    <row r="1" spans="1:6" x14ac:dyDescent="0.25">
      <c r="A1" s="104" t="s">
        <v>26</v>
      </c>
      <c r="B1" s="104"/>
      <c r="C1" s="104"/>
      <c r="D1" s="104"/>
      <c r="E1" s="104"/>
    </row>
    <row r="2" spans="1:6" ht="30" x14ac:dyDescent="0.25">
      <c r="A2" s="53" t="s">
        <v>53</v>
      </c>
      <c r="B2" s="40" t="s">
        <v>54</v>
      </c>
      <c r="C2" s="53"/>
      <c r="D2" s="40"/>
      <c r="E2" s="53"/>
    </row>
    <row r="3" spans="1:6" x14ac:dyDescent="0.25">
      <c r="A3" s="53" t="s">
        <v>55</v>
      </c>
      <c r="B3" s="40" t="s">
        <v>56</v>
      </c>
      <c r="C3" s="53"/>
      <c r="D3" s="40"/>
      <c r="E3" s="53"/>
      <c r="F3" s="18"/>
    </row>
    <row r="4" spans="1:6" x14ac:dyDescent="0.25">
      <c r="A4" s="53" t="s">
        <v>57</v>
      </c>
      <c r="B4" s="40" t="s">
        <v>58</v>
      </c>
      <c r="C4" s="53"/>
      <c r="D4" s="40"/>
      <c r="E4" s="53"/>
      <c r="F4" s="18"/>
    </row>
    <row r="5" spans="1:6" x14ac:dyDescent="0.25">
      <c r="A5" s="53" t="s">
        <v>59</v>
      </c>
      <c r="B5" s="40" t="s">
        <v>77</v>
      </c>
      <c r="C5" s="53"/>
      <c r="D5" s="40"/>
      <c r="E5" s="53"/>
      <c r="F5" s="18"/>
    </row>
    <row r="6" spans="1:6" x14ac:dyDescent="0.25">
      <c r="A6" s="87"/>
      <c r="B6" s="87"/>
      <c r="C6" s="87"/>
      <c r="D6" s="87"/>
      <c r="E6" s="87"/>
      <c r="F6" s="18"/>
    </row>
    <row r="7" spans="1:6" x14ac:dyDescent="0.25">
      <c r="B7" s="18"/>
      <c r="C7" s="18"/>
      <c r="D7" s="18"/>
      <c r="E7" s="18"/>
      <c r="F7" s="18"/>
    </row>
    <row r="8" spans="1:6" x14ac:dyDescent="0.25">
      <c r="A8" s="115" t="s">
        <v>0</v>
      </c>
      <c r="B8" s="115"/>
      <c r="C8" s="115"/>
      <c r="D8" s="115"/>
      <c r="E8" s="115"/>
      <c r="F8" s="18"/>
    </row>
    <row r="9" spans="1:6" x14ac:dyDescent="0.25">
      <c r="A9" s="115" t="s">
        <v>1</v>
      </c>
      <c r="B9" s="115"/>
      <c r="C9" s="115"/>
      <c r="D9" s="115"/>
      <c r="E9" s="115"/>
      <c r="F9" s="18"/>
    </row>
    <row r="10" spans="1:6" x14ac:dyDescent="0.25">
      <c r="A10" s="19"/>
      <c r="B10" s="19"/>
      <c r="C10" s="19"/>
      <c r="D10" s="20"/>
      <c r="E10" s="20"/>
      <c r="F10" s="20"/>
    </row>
    <row r="11" spans="1:6" ht="15.75" thickBot="1" x14ac:dyDescent="0.3">
      <c r="A11" s="39" t="s">
        <v>64</v>
      </c>
      <c r="B11" s="3" t="s">
        <v>2</v>
      </c>
      <c r="C11" s="3" t="s">
        <v>28</v>
      </c>
      <c r="D11" s="3" t="s">
        <v>37</v>
      </c>
      <c r="E11" s="39" t="s">
        <v>66</v>
      </c>
    </row>
    <row r="12" spans="1:6" ht="30" customHeight="1" x14ac:dyDescent="0.25">
      <c r="A12" s="21"/>
      <c r="B12" s="21"/>
      <c r="C12" s="21"/>
      <c r="D12" s="21"/>
      <c r="E12" s="21"/>
    </row>
    <row r="13" spans="1:6" x14ac:dyDescent="0.25">
      <c r="A13" s="100" t="s">
        <v>72</v>
      </c>
      <c r="B13" s="45" t="s">
        <v>18</v>
      </c>
      <c r="C13" s="32">
        <f>'1T'!F12</f>
        <v>2893</v>
      </c>
      <c r="D13" s="32">
        <f>'2T'!F12</f>
        <v>2703.6666666666665</v>
      </c>
      <c r="E13" s="32">
        <f t="shared" ref="E13:E17" si="0">AVERAGE(C13:D13)</f>
        <v>2798.333333333333</v>
      </c>
    </row>
    <row r="14" spans="1:6" x14ac:dyDescent="0.25">
      <c r="A14" s="100" t="s">
        <v>73</v>
      </c>
      <c r="B14" s="45" t="s">
        <v>18</v>
      </c>
      <c r="C14" s="32">
        <f>'1T'!F13</f>
        <v>484.66666666666669</v>
      </c>
      <c r="D14" s="32">
        <f>'2T'!F13</f>
        <v>476</v>
      </c>
      <c r="E14" s="32">
        <f t="shared" si="0"/>
        <v>480.33333333333337</v>
      </c>
    </row>
    <row r="15" spans="1:6" x14ac:dyDescent="0.25">
      <c r="A15" s="101" t="s">
        <v>74</v>
      </c>
      <c r="B15" s="82" t="s">
        <v>18</v>
      </c>
      <c r="C15" s="32">
        <f>'1T'!F14</f>
        <v>3054</v>
      </c>
      <c r="D15" s="32">
        <f>'2T'!F14</f>
        <v>3076.3333333333335</v>
      </c>
      <c r="E15" s="32">
        <f t="shared" si="0"/>
        <v>3065.166666666667</v>
      </c>
    </row>
    <row r="16" spans="1:6" ht="15" customHeight="1" x14ac:dyDescent="0.25">
      <c r="A16" s="100" t="s">
        <v>75</v>
      </c>
      <c r="B16" s="72" t="s">
        <v>18</v>
      </c>
      <c r="C16" s="32">
        <f>'1T'!F14</f>
        <v>3054</v>
      </c>
      <c r="D16" s="32">
        <f>'2T'!F15</f>
        <v>0</v>
      </c>
      <c r="E16" s="32">
        <f t="shared" si="0"/>
        <v>1527</v>
      </c>
    </row>
    <row r="17" spans="1:6" x14ac:dyDescent="0.25">
      <c r="A17" s="100" t="s">
        <v>76</v>
      </c>
      <c r="B17" s="72" t="s">
        <v>18</v>
      </c>
      <c r="C17" s="32">
        <f>'1T'!F15</f>
        <v>0</v>
      </c>
      <c r="D17" s="32">
        <f>'2T'!F16</f>
        <v>0</v>
      </c>
      <c r="E17" s="32">
        <f t="shared" si="0"/>
        <v>0</v>
      </c>
    </row>
    <row r="18" spans="1:6" x14ac:dyDescent="0.25">
      <c r="A18" s="100"/>
      <c r="B18" s="69"/>
      <c r="C18" s="69"/>
      <c r="D18" s="69"/>
      <c r="E18" s="69"/>
    </row>
    <row r="19" spans="1:6" x14ac:dyDescent="0.25">
      <c r="A19" s="100"/>
      <c r="B19" s="66"/>
      <c r="C19" s="69"/>
      <c r="D19" s="69"/>
      <c r="E19" s="69"/>
    </row>
    <row r="20" spans="1:6" ht="15.75" thickBot="1" x14ac:dyDescent="0.3">
      <c r="A20" s="6" t="s">
        <v>3</v>
      </c>
      <c r="B20" s="6"/>
      <c r="C20" s="33">
        <f>SUM(C13:C17)</f>
        <v>9485.6666666666661</v>
      </c>
      <c r="D20" s="33">
        <f>SUM(D13:D17)</f>
        <v>6256</v>
      </c>
      <c r="E20" s="33">
        <f>SUM(E13:E17)</f>
        <v>7870.8333333333339</v>
      </c>
    </row>
    <row r="21" spans="1:6" ht="15.75" thickTop="1" x14ac:dyDescent="0.25">
      <c r="A21" s="20" t="s">
        <v>65</v>
      </c>
      <c r="B21" s="19"/>
      <c r="C21" s="19"/>
      <c r="D21" s="20"/>
      <c r="E21" s="20"/>
      <c r="F21" s="20"/>
    </row>
    <row r="22" spans="1:6" x14ac:dyDescent="0.25">
      <c r="A22" s="22"/>
      <c r="B22" s="22"/>
      <c r="C22" s="22"/>
      <c r="D22" s="22"/>
      <c r="E22" s="22"/>
      <c r="F22" s="20"/>
    </row>
    <row r="23" spans="1:6" x14ac:dyDescent="0.25">
      <c r="A23" s="115" t="s">
        <v>4</v>
      </c>
      <c r="B23" s="115"/>
      <c r="C23" s="115"/>
      <c r="D23" s="115"/>
      <c r="E23" s="115"/>
      <c r="F23" s="20"/>
    </row>
    <row r="24" spans="1:6" x14ac:dyDescent="0.25">
      <c r="A24" s="115" t="s">
        <v>34</v>
      </c>
      <c r="B24" s="115"/>
      <c r="C24" s="115"/>
      <c r="D24" s="115"/>
      <c r="E24" s="115"/>
      <c r="F24" s="19"/>
    </row>
    <row r="25" spans="1:6" x14ac:dyDescent="0.25">
      <c r="A25" s="115" t="s">
        <v>5</v>
      </c>
      <c r="B25" s="115"/>
      <c r="C25" s="115"/>
      <c r="D25" s="115"/>
      <c r="E25" s="115"/>
      <c r="F25" s="19"/>
    </row>
    <row r="26" spans="1:6" x14ac:dyDescent="0.25">
      <c r="A26" s="18"/>
      <c r="B26" s="18"/>
      <c r="C26" s="18"/>
      <c r="D26" s="18"/>
      <c r="E26" s="18"/>
      <c r="F26" s="19"/>
    </row>
    <row r="27" spans="1:6" ht="15.75" thickBot="1" x14ac:dyDescent="0.3">
      <c r="A27" s="39" t="s">
        <v>64</v>
      </c>
      <c r="B27" s="3" t="s">
        <v>28</v>
      </c>
      <c r="C27" s="3" t="s">
        <v>37</v>
      </c>
      <c r="D27" s="3" t="s">
        <v>38</v>
      </c>
    </row>
    <row r="28" spans="1:6" x14ac:dyDescent="0.25">
      <c r="A28" s="99"/>
      <c r="B28" s="32"/>
      <c r="C28" s="32"/>
      <c r="D28" s="32"/>
    </row>
    <row r="29" spans="1:6" x14ac:dyDescent="0.25">
      <c r="A29" s="100" t="s">
        <v>72</v>
      </c>
      <c r="B29" s="32">
        <f>+'1T'!E28</f>
        <v>2744679110.5</v>
      </c>
      <c r="C29" s="32">
        <f>+'2T'!E29</f>
        <v>2208375793.9400001</v>
      </c>
      <c r="D29" s="32">
        <f t="shared" ref="D29:D33" si="1">+SUM(B29:C29)</f>
        <v>4953054904.4400005</v>
      </c>
    </row>
    <row r="30" spans="1:6" x14ac:dyDescent="0.25">
      <c r="A30" s="100" t="s">
        <v>73</v>
      </c>
      <c r="B30" s="32">
        <f>+'1T'!E29</f>
        <v>435240126.54000002</v>
      </c>
      <c r="C30" s="32">
        <f>+'2T'!E30</f>
        <v>427430979.72999996</v>
      </c>
      <c r="D30" s="32">
        <f t="shared" si="1"/>
        <v>862671106.26999998</v>
      </c>
    </row>
    <row r="31" spans="1:6" x14ac:dyDescent="0.25">
      <c r="A31" s="101" t="s">
        <v>74</v>
      </c>
      <c r="B31" s="32">
        <f>+'1T'!E30</f>
        <v>1033720226</v>
      </c>
      <c r="C31" s="32">
        <f>+'2T'!E31</f>
        <v>433569494</v>
      </c>
      <c r="D31" s="32">
        <f t="shared" si="1"/>
        <v>1467289720</v>
      </c>
    </row>
    <row r="32" spans="1:6" x14ac:dyDescent="0.25">
      <c r="A32" s="100" t="s">
        <v>75</v>
      </c>
      <c r="B32" s="32">
        <f>+'1T'!E31</f>
        <v>646910</v>
      </c>
      <c r="C32" s="32">
        <f>+'2T'!E32</f>
        <v>4861140.1199999992</v>
      </c>
      <c r="D32" s="32">
        <f t="shared" si="1"/>
        <v>5508050.1199999992</v>
      </c>
    </row>
    <row r="33" spans="1:6" x14ac:dyDescent="0.25">
      <c r="A33" s="100" t="s">
        <v>76</v>
      </c>
      <c r="B33" s="32">
        <f>+'1T'!E32</f>
        <v>525805</v>
      </c>
      <c r="C33" s="32">
        <f>+'2T'!E33</f>
        <v>7992733.96</v>
      </c>
      <c r="D33" s="32">
        <f t="shared" si="1"/>
        <v>8518538.9600000009</v>
      </c>
    </row>
    <row r="34" spans="1:6" x14ac:dyDescent="0.25">
      <c r="A34" s="100"/>
      <c r="B34" s="32"/>
      <c r="C34" s="32"/>
      <c r="D34" s="32"/>
    </row>
    <row r="35" spans="1:6" x14ac:dyDescent="0.25">
      <c r="A35" s="100"/>
      <c r="B35" s="32"/>
      <c r="C35" s="32"/>
      <c r="D35" s="32"/>
    </row>
    <row r="36" spans="1:6" x14ac:dyDescent="0.25">
      <c r="A36" s="100"/>
      <c r="B36" s="32"/>
      <c r="C36" s="32"/>
      <c r="D36" s="32"/>
    </row>
    <row r="37" spans="1:6" x14ac:dyDescent="0.25">
      <c r="A37" s="45"/>
      <c r="B37" s="32"/>
      <c r="C37" s="32"/>
      <c r="D37" s="32"/>
    </row>
    <row r="38" spans="1:6" ht="15.75" thickBot="1" x14ac:dyDescent="0.3">
      <c r="A38" s="6" t="s">
        <v>3</v>
      </c>
      <c r="B38" s="33">
        <f>SUM(B29:B33)</f>
        <v>4214812178.04</v>
      </c>
      <c r="C38" s="33">
        <f>SUM(C29:C33)</f>
        <v>3082230141.75</v>
      </c>
      <c r="D38" s="33">
        <f>SUM(D29:D33)</f>
        <v>7297042319.7900009</v>
      </c>
    </row>
    <row r="39" spans="1:6" ht="15.75" thickTop="1" x14ac:dyDescent="0.25">
      <c r="A39" s="28" t="s">
        <v>39</v>
      </c>
      <c r="B39" s="17"/>
      <c r="C39" s="17"/>
      <c r="D39" s="17"/>
    </row>
    <row r="40" spans="1:6" x14ac:dyDescent="0.25">
      <c r="A40" s="23"/>
      <c r="B40" s="23"/>
      <c r="C40" s="23"/>
      <c r="D40" s="23"/>
    </row>
    <row r="41" spans="1:6" x14ac:dyDescent="0.25">
      <c r="A41" s="115" t="s">
        <v>6</v>
      </c>
      <c r="B41" s="115"/>
      <c r="C41" s="115"/>
      <c r="D41" s="115"/>
      <c r="E41" s="115"/>
      <c r="F41" s="20"/>
    </row>
    <row r="42" spans="1:6" x14ac:dyDescent="0.25">
      <c r="A42" s="115" t="s">
        <v>35</v>
      </c>
      <c r="B42" s="115"/>
      <c r="C42" s="115"/>
      <c r="D42" s="115"/>
      <c r="E42" s="115"/>
      <c r="F42" s="19"/>
    </row>
    <row r="43" spans="1:6" x14ac:dyDescent="0.25">
      <c r="A43" s="115" t="s">
        <v>5</v>
      </c>
      <c r="B43" s="115"/>
      <c r="C43" s="115"/>
      <c r="D43" s="115"/>
      <c r="E43" s="115"/>
      <c r="F43" s="19"/>
    </row>
    <row r="44" spans="1:6" x14ac:dyDescent="0.25">
      <c r="A44" s="18"/>
      <c r="B44" s="18"/>
      <c r="C44" s="18"/>
      <c r="D44" s="18"/>
      <c r="E44" s="18"/>
      <c r="F44" s="19"/>
    </row>
    <row r="45" spans="1:6" ht="15.75" thickBot="1" x14ac:dyDescent="0.3">
      <c r="A45" s="10" t="s">
        <v>7</v>
      </c>
      <c r="B45" s="3" t="s">
        <v>28</v>
      </c>
      <c r="C45" s="3" t="s">
        <v>37</v>
      </c>
      <c r="D45" s="3" t="s">
        <v>38</v>
      </c>
      <c r="E45" s="17"/>
    </row>
    <row r="46" spans="1:6" x14ac:dyDescent="0.25">
      <c r="A46" s="64"/>
      <c r="B46" s="17"/>
      <c r="C46" s="17"/>
      <c r="D46" s="17"/>
      <c r="E46" s="17"/>
    </row>
    <row r="47" spans="1:6" x14ac:dyDescent="0.25">
      <c r="A47" s="9" t="s">
        <v>8</v>
      </c>
      <c r="B47" s="34">
        <f>+'1T'!E44</f>
        <v>3179919237.04</v>
      </c>
      <c r="C47" s="34">
        <f>+'2T'!E46</f>
        <v>2635806773.6700001</v>
      </c>
      <c r="D47" s="34">
        <f t="shared" ref="D47:D52" si="2">SUM(B47:C47)</f>
        <v>5815726010.71</v>
      </c>
      <c r="E47" s="24"/>
    </row>
    <row r="48" spans="1:6" x14ac:dyDescent="0.25">
      <c r="A48" s="9" t="s">
        <v>9</v>
      </c>
      <c r="B48" s="34">
        <f>+'1T'!E45</f>
        <v>995390</v>
      </c>
      <c r="C48" s="34">
        <f>+'2T'!E47</f>
        <v>9742933.7800000012</v>
      </c>
      <c r="D48" s="34">
        <f t="shared" si="2"/>
        <v>10738323.780000001</v>
      </c>
      <c r="E48" s="24"/>
    </row>
    <row r="49" spans="1:6" x14ac:dyDescent="0.25">
      <c r="A49" s="9" t="s">
        <v>30</v>
      </c>
      <c r="B49" s="34">
        <f>+'1T'!E46</f>
        <v>177325</v>
      </c>
      <c r="C49" s="34">
        <f>+'2T'!E48</f>
        <v>3110940.3</v>
      </c>
      <c r="D49" s="34">
        <f t="shared" si="2"/>
        <v>3288265.3</v>
      </c>
      <c r="E49" s="24"/>
    </row>
    <row r="50" spans="1:6" x14ac:dyDescent="0.25">
      <c r="A50" s="9" t="s">
        <v>10</v>
      </c>
      <c r="B50" s="34">
        <f>+'1T'!E47</f>
        <v>1033720226</v>
      </c>
      <c r="C50" s="34">
        <f>+'2T'!E49</f>
        <v>433569494</v>
      </c>
      <c r="D50" s="34">
        <f t="shared" si="2"/>
        <v>1467289720</v>
      </c>
      <c r="E50" s="24"/>
    </row>
    <row r="51" spans="1:6" x14ac:dyDescent="0.25">
      <c r="A51" s="35" t="s">
        <v>63</v>
      </c>
      <c r="B51" s="34">
        <f>+'1T'!E48</f>
        <v>0</v>
      </c>
      <c r="C51" s="34">
        <f>+'2T'!E50</f>
        <v>0</v>
      </c>
      <c r="D51" s="34">
        <f t="shared" si="2"/>
        <v>0</v>
      </c>
      <c r="E51" s="24"/>
    </row>
    <row r="52" spans="1:6" x14ac:dyDescent="0.25">
      <c r="A52" s="35" t="s">
        <v>67</v>
      </c>
      <c r="B52" s="34">
        <f>+'1T'!E49</f>
        <v>0</v>
      </c>
      <c r="C52" s="34">
        <f>+'2T'!E51</f>
        <v>1654018130.5</v>
      </c>
      <c r="D52" s="34">
        <f t="shared" si="2"/>
        <v>1654018130.5</v>
      </c>
      <c r="E52" s="24"/>
    </row>
    <row r="53" spans="1:6" x14ac:dyDescent="0.25">
      <c r="A53" s="35"/>
      <c r="B53" s="34"/>
      <c r="C53" s="34"/>
      <c r="D53" s="34"/>
      <c r="E53" s="24"/>
    </row>
    <row r="54" spans="1:6" ht="15.75" thickBot="1" x14ac:dyDescent="0.3">
      <c r="A54" s="11" t="s">
        <v>3</v>
      </c>
      <c r="B54" s="62">
        <f>+SUM(B47:B52)</f>
        <v>4214812178.04</v>
      </c>
      <c r="C54" s="62">
        <f>+SUM(C47:C52)</f>
        <v>4736248272.25</v>
      </c>
      <c r="D54" s="62">
        <f>+SUM(D47:D52)</f>
        <v>8951060450.2900009</v>
      </c>
      <c r="E54" s="24"/>
    </row>
    <row r="55" spans="1:6" ht="15.75" thickTop="1" x14ac:dyDescent="0.25">
      <c r="A55" s="19" t="s">
        <v>39</v>
      </c>
      <c r="B55" s="29"/>
      <c r="C55" s="29"/>
      <c r="D55" s="29"/>
      <c r="E55" s="29"/>
    </row>
    <row r="56" spans="1:6" x14ac:dyDescent="0.25">
      <c r="A56" s="26"/>
      <c r="B56" s="29"/>
      <c r="C56" s="29"/>
      <c r="D56" s="29"/>
      <c r="E56" s="29"/>
    </row>
    <row r="57" spans="1:6" x14ac:dyDescent="0.25">
      <c r="A57" s="115" t="s">
        <v>11</v>
      </c>
      <c r="B57" s="115"/>
      <c r="C57" s="115"/>
      <c r="D57" s="115"/>
      <c r="E57" s="115"/>
      <c r="F57" s="19"/>
    </row>
    <row r="58" spans="1:6" x14ac:dyDescent="0.25">
      <c r="A58" s="115" t="s">
        <v>12</v>
      </c>
      <c r="B58" s="115"/>
      <c r="C58" s="115"/>
      <c r="D58" s="115"/>
      <c r="E58" s="115"/>
      <c r="F58" s="19"/>
    </row>
    <row r="59" spans="1:6" x14ac:dyDescent="0.25">
      <c r="A59" s="115" t="s">
        <v>5</v>
      </c>
      <c r="B59" s="115"/>
      <c r="C59" s="115"/>
      <c r="D59" s="115"/>
      <c r="E59" s="115"/>
      <c r="F59" s="19"/>
    </row>
    <row r="60" spans="1:6" x14ac:dyDescent="0.25">
      <c r="A60" s="19"/>
      <c r="B60" s="19"/>
      <c r="C60" s="19"/>
      <c r="D60" s="19"/>
      <c r="E60" s="19"/>
      <c r="F60" s="19"/>
    </row>
    <row r="61" spans="1:6" ht="15.75" thickBot="1" x14ac:dyDescent="0.3">
      <c r="A61" s="3" t="s">
        <v>13</v>
      </c>
      <c r="B61" s="3" t="s">
        <v>28</v>
      </c>
      <c r="C61" s="3" t="s">
        <v>37</v>
      </c>
      <c r="D61" s="3" t="s">
        <v>38</v>
      </c>
      <c r="E61" s="17"/>
    </row>
    <row r="62" spans="1:6" x14ac:dyDescent="0.25">
      <c r="A62" s="9" t="s">
        <v>14</v>
      </c>
      <c r="B62" s="35">
        <f>+'1T'!E58</f>
        <v>2428965960.5599999</v>
      </c>
      <c r="C62" s="35">
        <f>+'2T'!E61</f>
        <v>1628717390.9899998</v>
      </c>
      <c r="D62" s="35">
        <f>B62</f>
        <v>2428965960.5599999</v>
      </c>
      <c r="E62" s="9"/>
    </row>
    <row r="63" spans="1:6" x14ac:dyDescent="0.25">
      <c r="A63" s="9" t="s">
        <v>15</v>
      </c>
      <c r="B63" s="35">
        <f>+'1T'!E59</f>
        <v>3414563608.4699998</v>
      </c>
      <c r="C63" s="35">
        <f>+'2T'!E62</f>
        <v>4940779311.8999996</v>
      </c>
      <c r="D63" s="35">
        <f>SUM(B63:C63)</f>
        <v>8355342920.3699989</v>
      </c>
      <c r="E63" s="9"/>
    </row>
    <row r="64" spans="1:6" x14ac:dyDescent="0.25">
      <c r="A64" s="9" t="s">
        <v>16</v>
      </c>
      <c r="B64" s="35">
        <f>+'1T'!E61</f>
        <v>5843529569.0299997</v>
      </c>
      <c r="C64" s="35">
        <f>+'2T'!E64</f>
        <v>6569496702.8899994</v>
      </c>
      <c r="D64" s="35">
        <f>SUM(D62:D63)</f>
        <v>10784308880.929998</v>
      </c>
      <c r="E64" s="9"/>
    </row>
    <row r="65" spans="1:6" x14ac:dyDescent="0.25">
      <c r="A65" s="9" t="s">
        <v>17</v>
      </c>
      <c r="B65" s="35">
        <f>+'1T'!E62</f>
        <v>4214812178.04</v>
      </c>
      <c r="C65" s="35">
        <f>+'2T'!E65</f>
        <v>4736248272.25</v>
      </c>
      <c r="D65" s="35">
        <f>SUM(B65:C65)</f>
        <v>8951060450.2900009</v>
      </c>
      <c r="E65" s="9"/>
    </row>
    <row r="66" spans="1:6" x14ac:dyDescent="0.25">
      <c r="A66" s="9" t="s">
        <v>36</v>
      </c>
      <c r="B66" s="35">
        <f>+'1T'!E63</f>
        <v>1628717390.9899998</v>
      </c>
      <c r="C66" s="35">
        <f>+'2T'!E66</f>
        <v>1833248430.6399994</v>
      </c>
      <c r="D66" s="35">
        <f>D64-D65</f>
        <v>1833248430.6399975</v>
      </c>
      <c r="E66" s="9"/>
    </row>
    <row r="67" spans="1:6" ht="15.75" thickBot="1" x14ac:dyDescent="0.3">
      <c r="A67" s="11"/>
      <c r="B67" s="36"/>
      <c r="C67" s="36"/>
      <c r="D67" s="36"/>
      <c r="E67" s="26"/>
      <c r="F67" s="20"/>
    </row>
    <row r="68" spans="1:6" ht="15.75" thickTop="1" x14ac:dyDescent="0.25">
      <c r="A68" s="9" t="s">
        <v>39</v>
      </c>
      <c r="B68" s="30"/>
      <c r="C68" s="30"/>
      <c r="D68" s="30"/>
      <c r="E68" s="17"/>
      <c r="F68" s="9"/>
    </row>
    <row r="69" spans="1:6" x14ac:dyDescent="0.25">
      <c r="A69" s="19"/>
      <c r="B69" s="19"/>
      <c r="C69" s="19"/>
      <c r="D69" s="20"/>
      <c r="E69" s="20"/>
      <c r="F69" s="20"/>
    </row>
    <row r="72" spans="1:6" x14ac:dyDescent="0.25">
      <c r="A72" s="60"/>
    </row>
    <row r="73" spans="1:6" x14ac:dyDescent="0.25">
      <c r="A73" s="60"/>
    </row>
    <row r="74" spans="1:6" x14ac:dyDescent="0.25">
      <c r="A74" s="60"/>
    </row>
  </sheetData>
  <mergeCells count="12">
    <mergeCell ref="A8:E8"/>
    <mergeCell ref="A43:E43"/>
    <mergeCell ref="A1:E1"/>
    <mergeCell ref="A57:E57"/>
    <mergeCell ref="A58:E58"/>
    <mergeCell ref="A59:E59"/>
    <mergeCell ref="A9:E9"/>
    <mergeCell ref="A23:E23"/>
    <mergeCell ref="A24:E24"/>
    <mergeCell ref="A25:E25"/>
    <mergeCell ref="A41:E41"/>
    <mergeCell ref="A42:E42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87.140625" style="25" bestFit="1" customWidth="1"/>
    <col min="2" max="2" width="41" style="25" bestFit="1" customWidth="1"/>
    <col min="3" max="4" width="15" style="25" bestFit="1" customWidth="1"/>
    <col min="5" max="5" width="16" style="25" bestFit="1" customWidth="1"/>
    <col min="6" max="6" width="10.140625" style="25" bestFit="1" customWidth="1"/>
    <col min="7" max="16384" width="11.42578125" style="25"/>
  </cols>
  <sheetData>
    <row r="1" spans="1:6" x14ac:dyDescent="0.25">
      <c r="A1" s="104" t="s">
        <v>26</v>
      </c>
      <c r="B1" s="104"/>
      <c r="C1" s="104"/>
      <c r="D1" s="104"/>
      <c r="E1" s="104"/>
      <c r="F1" s="104"/>
    </row>
    <row r="2" spans="1:6" ht="30" x14ac:dyDescent="0.25">
      <c r="A2" s="53" t="s">
        <v>53</v>
      </c>
      <c r="B2" s="40" t="s">
        <v>54</v>
      </c>
      <c r="C2" s="53"/>
      <c r="D2" s="40"/>
      <c r="E2" s="53"/>
      <c r="F2" s="40"/>
    </row>
    <row r="3" spans="1:6" x14ac:dyDescent="0.25">
      <c r="A3" s="53" t="s">
        <v>55</v>
      </c>
      <c r="B3" s="40" t="s">
        <v>56</v>
      </c>
      <c r="C3" s="53"/>
      <c r="D3" s="40"/>
      <c r="E3" s="53"/>
      <c r="F3" s="40"/>
    </row>
    <row r="4" spans="1:6" x14ac:dyDescent="0.25">
      <c r="A4" s="53" t="s">
        <v>57</v>
      </c>
      <c r="B4" s="40" t="s">
        <v>58</v>
      </c>
      <c r="C4" s="53"/>
      <c r="D4" s="40"/>
      <c r="E4" s="53"/>
      <c r="F4" s="40"/>
    </row>
    <row r="5" spans="1:6" x14ac:dyDescent="0.25">
      <c r="A5" s="53" t="s">
        <v>59</v>
      </c>
      <c r="B5" s="40" t="s">
        <v>78</v>
      </c>
      <c r="C5" s="53"/>
      <c r="D5" s="40"/>
      <c r="E5" s="53"/>
      <c r="F5" s="40"/>
    </row>
    <row r="6" spans="1:6" x14ac:dyDescent="0.25">
      <c r="A6" s="87"/>
      <c r="B6" s="87"/>
      <c r="C6" s="87"/>
      <c r="D6" s="87"/>
      <c r="E6" s="87"/>
      <c r="F6" s="87"/>
    </row>
    <row r="7" spans="1:6" x14ac:dyDescent="0.25">
      <c r="B7" s="18"/>
      <c r="C7" s="18"/>
      <c r="D7" s="18"/>
      <c r="E7" s="18"/>
      <c r="F7" s="18"/>
    </row>
    <row r="8" spans="1:6" x14ac:dyDescent="0.25">
      <c r="A8" s="115" t="s">
        <v>0</v>
      </c>
      <c r="B8" s="115"/>
      <c r="C8" s="115"/>
      <c r="D8" s="115"/>
      <c r="E8" s="115"/>
      <c r="F8" s="115"/>
    </row>
    <row r="9" spans="1:6" x14ac:dyDescent="0.25">
      <c r="A9" s="115" t="s">
        <v>1</v>
      </c>
      <c r="B9" s="115"/>
      <c r="C9" s="115"/>
      <c r="D9" s="115"/>
      <c r="E9" s="115"/>
      <c r="F9" s="115"/>
    </row>
    <row r="10" spans="1:6" x14ac:dyDescent="0.25">
      <c r="A10" s="19"/>
      <c r="B10" s="19"/>
      <c r="C10" s="19"/>
      <c r="D10" s="20"/>
      <c r="E10" s="20"/>
      <c r="F10" s="20"/>
    </row>
    <row r="11" spans="1:6" ht="15.75" thickBot="1" x14ac:dyDescent="0.3">
      <c r="A11" s="39" t="s">
        <v>64</v>
      </c>
      <c r="B11" s="3" t="s">
        <v>2</v>
      </c>
      <c r="C11" s="3" t="s">
        <v>28</v>
      </c>
      <c r="D11" s="3" t="s">
        <v>37</v>
      </c>
      <c r="E11" s="3" t="s">
        <v>40</v>
      </c>
      <c r="F11" s="39" t="s">
        <v>66</v>
      </c>
    </row>
    <row r="12" spans="1:6" ht="30" customHeight="1" x14ac:dyDescent="0.25">
      <c r="A12" s="21"/>
      <c r="B12" s="21"/>
      <c r="C12" s="21"/>
      <c r="D12" s="21"/>
      <c r="E12" s="21"/>
      <c r="F12" s="21"/>
    </row>
    <row r="13" spans="1:6" x14ac:dyDescent="0.25">
      <c r="A13" s="4" t="s">
        <v>72</v>
      </c>
      <c r="B13" s="45" t="s">
        <v>18</v>
      </c>
      <c r="C13" s="32">
        <f>'1T'!F12</f>
        <v>2893</v>
      </c>
      <c r="D13" s="32">
        <f>'2T'!F12</f>
        <v>2703.6666666666665</v>
      </c>
      <c r="E13" s="32">
        <f>'3T'!F12</f>
        <v>4675.666666666667</v>
      </c>
      <c r="F13" s="32">
        <f t="shared" ref="F13:F17" si="0">AVERAGE(C13:E13)</f>
        <v>3424.1111111111109</v>
      </c>
    </row>
    <row r="14" spans="1:6" x14ac:dyDescent="0.25">
      <c r="A14" s="4" t="s">
        <v>73</v>
      </c>
      <c r="B14" s="45" t="s">
        <v>18</v>
      </c>
      <c r="C14" s="32">
        <f>'1T'!F13</f>
        <v>484.66666666666669</v>
      </c>
      <c r="D14" s="32">
        <f>'2T'!F13</f>
        <v>476</v>
      </c>
      <c r="E14" s="32">
        <f>'3T'!F13</f>
        <v>540</v>
      </c>
      <c r="F14" s="32">
        <f t="shared" si="0"/>
        <v>500.22222222222223</v>
      </c>
    </row>
    <row r="15" spans="1:6" x14ac:dyDescent="0.25">
      <c r="A15" s="88" t="s">
        <v>74</v>
      </c>
      <c r="B15" s="82" t="s">
        <v>18</v>
      </c>
      <c r="C15" s="32">
        <f>'1T'!F14</f>
        <v>3054</v>
      </c>
      <c r="D15" s="32">
        <f>'2T'!F14</f>
        <v>3076.3333333333335</v>
      </c>
      <c r="E15" s="32">
        <f>'3T'!F14</f>
        <v>3092.6666666666665</v>
      </c>
      <c r="F15" s="32">
        <f t="shared" si="0"/>
        <v>3074.3333333333335</v>
      </c>
    </row>
    <row r="16" spans="1:6" ht="15" customHeight="1" x14ac:dyDescent="0.25">
      <c r="A16" s="4" t="s">
        <v>75</v>
      </c>
      <c r="B16" s="72" t="s">
        <v>18</v>
      </c>
      <c r="C16" s="32">
        <f>'1T'!F14</f>
        <v>3054</v>
      </c>
      <c r="D16" s="32">
        <f>'2T'!F15</f>
        <v>0</v>
      </c>
      <c r="E16" s="32">
        <f>'3T'!F15</f>
        <v>1428</v>
      </c>
      <c r="F16" s="32">
        <f t="shared" si="0"/>
        <v>1494</v>
      </c>
    </row>
    <row r="17" spans="1:6" x14ac:dyDescent="0.25">
      <c r="A17" s="4" t="s">
        <v>76</v>
      </c>
      <c r="B17" s="72" t="s">
        <v>18</v>
      </c>
      <c r="C17" s="32">
        <f>'1T'!F15</f>
        <v>0</v>
      </c>
      <c r="D17" s="32">
        <f>'2T'!F16</f>
        <v>0</v>
      </c>
      <c r="E17" s="32">
        <f>'3T'!F16</f>
        <v>4806.666666666667</v>
      </c>
      <c r="F17" s="32">
        <f t="shared" si="0"/>
        <v>1602.2222222222224</v>
      </c>
    </row>
    <row r="18" spans="1:6" x14ac:dyDescent="0.25">
      <c r="A18" s="4"/>
      <c r="B18" s="69"/>
      <c r="C18" s="69"/>
      <c r="D18" s="69"/>
      <c r="E18" s="69"/>
      <c r="F18" s="69"/>
    </row>
    <row r="19" spans="1:6" ht="15.75" thickBot="1" x14ac:dyDescent="0.3">
      <c r="A19" s="6" t="s">
        <v>3</v>
      </c>
      <c r="B19" s="6"/>
      <c r="C19" s="33">
        <f>SUM(C13:C17)</f>
        <v>9485.6666666666661</v>
      </c>
      <c r="D19" s="33">
        <f>SUM(D13:D17)</f>
        <v>6256</v>
      </c>
      <c r="E19" s="33">
        <f>SUM(E13:E17)</f>
        <v>14543</v>
      </c>
      <c r="F19" s="33">
        <f>SUM(F13:F17)</f>
        <v>10094.888888888889</v>
      </c>
    </row>
    <row r="20" spans="1:6" ht="15.75" thickTop="1" x14ac:dyDescent="0.25">
      <c r="A20" s="20" t="s">
        <v>65</v>
      </c>
      <c r="B20" s="19"/>
      <c r="C20" s="19"/>
      <c r="D20" s="20"/>
      <c r="E20" s="20"/>
      <c r="F20" s="20"/>
    </row>
    <row r="21" spans="1:6" x14ac:dyDescent="0.25">
      <c r="A21" s="22"/>
      <c r="B21" s="22"/>
      <c r="C21" s="22"/>
      <c r="D21" s="22"/>
      <c r="E21" s="22"/>
      <c r="F21" s="20"/>
    </row>
    <row r="22" spans="1:6" x14ac:dyDescent="0.25">
      <c r="A22" s="115" t="s">
        <v>4</v>
      </c>
      <c r="B22" s="115"/>
      <c r="C22" s="115"/>
      <c r="D22" s="115"/>
      <c r="E22" s="115"/>
      <c r="F22" s="115"/>
    </row>
    <row r="23" spans="1:6" x14ac:dyDescent="0.25">
      <c r="A23" s="115" t="s">
        <v>34</v>
      </c>
      <c r="B23" s="115"/>
      <c r="C23" s="115"/>
      <c r="D23" s="115"/>
      <c r="E23" s="115"/>
      <c r="F23" s="115"/>
    </row>
    <row r="24" spans="1:6" x14ac:dyDescent="0.25">
      <c r="A24" s="115" t="s">
        <v>5</v>
      </c>
      <c r="B24" s="115"/>
      <c r="C24" s="115"/>
      <c r="D24" s="115"/>
      <c r="E24" s="115"/>
      <c r="F24" s="115"/>
    </row>
    <row r="25" spans="1:6" x14ac:dyDescent="0.25">
      <c r="A25" s="18"/>
      <c r="B25" s="18"/>
      <c r="C25" s="18"/>
      <c r="D25" s="18"/>
      <c r="E25" s="18"/>
      <c r="F25" s="18"/>
    </row>
    <row r="26" spans="1:6" ht="15.75" thickBot="1" x14ac:dyDescent="0.3">
      <c r="A26" s="39" t="s">
        <v>64</v>
      </c>
      <c r="B26" s="3" t="s">
        <v>28</v>
      </c>
      <c r="C26" s="3" t="s">
        <v>37</v>
      </c>
      <c r="D26" s="3" t="s">
        <v>40</v>
      </c>
      <c r="E26" s="3" t="s">
        <v>41</v>
      </c>
    </row>
    <row r="27" spans="1:6" x14ac:dyDescent="0.25">
      <c r="A27" s="31"/>
      <c r="B27" s="32"/>
      <c r="C27" s="32"/>
      <c r="D27" s="32"/>
      <c r="E27" s="32"/>
    </row>
    <row r="28" spans="1:6" x14ac:dyDescent="0.25">
      <c r="A28" s="4" t="s">
        <v>72</v>
      </c>
      <c r="B28" s="32">
        <f>+'1T'!E28</f>
        <v>2744679110.5</v>
      </c>
      <c r="C28" s="32">
        <f>+'2T'!E29</f>
        <v>2208375793.9400001</v>
      </c>
      <c r="D28" s="32">
        <f>+'3T'!E29</f>
        <v>2193612058.5699997</v>
      </c>
      <c r="E28" s="32">
        <f t="shared" ref="E28:E33" si="1">SUM(B28:D28)</f>
        <v>7146666963.0100002</v>
      </c>
    </row>
    <row r="29" spans="1:6" x14ac:dyDescent="0.25">
      <c r="A29" s="4" t="s">
        <v>73</v>
      </c>
      <c r="B29" s="32">
        <f>+'1T'!E29</f>
        <v>435240126.54000002</v>
      </c>
      <c r="C29" s="32">
        <f>+'2T'!E30</f>
        <v>427430979.72999996</v>
      </c>
      <c r="D29" s="32">
        <f>+'3T'!E30</f>
        <v>420939385.75999999</v>
      </c>
      <c r="E29" s="32">
        <f t="shared" si="1"/>
        <v>1283610492.03</v>
      </c>
    </row>
    <row r="30" spans="1:6" x14ac:dyDescent="0.25">
      <c r="A30" s="88" t="s">
        <v>74</v>
      </c>
      <c r="B30" s="32">
        <f>+'1T'!E30</f>
        <v>1033720226</v>
      </c>
      <c r="C30" s="32">
        <f>+'2T'!E31</f>
        <v>433569494</v>
      </c>
      <c r="D30" s="32">
        <f>+'3T'!E31</f>
        <v>0</v>
      </c>
      <c r="E30" s="32">
        <f t="shared" si="1"/>
        <v>1467289720</v>
      </c>
    </row>
    <row r="31" spans="1:6" x14ac:dyDescent="0.25">
      <c r="A31" s="4" t="s">
        <v>75</v>
      </c>
      <c r="B31" s="32">
        <f>+'1T'!E31</f>
        <v>646910</v>
      </c>
      <c r="C31" s="32">
        <f>+'2T'!E32</f>
        <v>4861140.1199999992</v>
      </c>
      <c r="D31" s="32">
        <f>+'3T'!E32</f>
        <v>30754851.68</v>
      </c>
      <c r="E31" s="32">
        <f t="shared" si="1"/>
        <v>36262901.799999997</v>
      </c>
    </row>
    <row r="32" spans="1:6" x14ac:dyDescent="0.25">
      <c r="A32" s="4" t="s">
        <v>76</v>
      </c>
      <c r="B32" s="32">
        <f>+'1T'!E32</f>
        <v>525805</v>
      </c>
      <c r="C32" s="32">
        <f>+'2T'!E33</f>
        <v>7992733.96</v>
      </c>
      <c r="D32" s="32">
        <f>+'3T'!E33</f>
        <v>35781281.719999999</v>
      </c>
      <c r="E32" s="32">
        <f t="shared" si="1"/>
        <v>44299820.68</v>
      </c>
    </row>
    <row r="33" spans="1:6" x14ac:dyDescent="0.25">
      <c r="A33" s="4"/>
      <c r="B33" s="32">
        <f>+'1T'!E33</f>
        <v>0</v>
      </c>
      <c r="C33" s="32">
        <f>+'2T'!E34</f>
        <v>0</v>
      </c>
      <c r="D33" s="32">
        <f>+'3T'!E34</f>
        <v>6532328.1799999997</v>
      </c>
      <c r="E33" s="32">
        <f t="shared" si="1"/>
        <v>6532328.1799999997</v>
      </c>
    </row>
    <row r="34" spans="1:6" x14ac:dyDescent="0.25">
      <c r="A34" s="4"/>
      <c r="B34" s="32"/>
      <c r="C34" s="32"/>
      <c r="D34" s="32"/>
      <c r="E34" s="32"/>
    </row>
    <row r="35" spans="1:6" ht="15.75" thickBot="1" x14ac:dyDescent="0.3">
      <c r="A35" s="6" t="s">
        <v>3</v>
      </c>
      <c r="B35" s="33">
        <f>SUM(B28:B33)</f>
        <v>4214812178.04</v>
      </c>
      <c r="C35" s="33">
        <f>SUM(C28:C33)</f>
        <v>3082230141.75</v>
      </c>
      <c r="D35" s="33">
        <f>SUM(D28:D33)</f>
        <v>2687619905.9099994</v>
      </c>
      <c r="E35" s="33">
        <f>SUM(E28:E33)</f>
        <v>9984662225.7000008</v>
      </c>
    </row>
    <row r="36" spans="1:6" ht="15.75" thickTop="1" x14ac:dyDescent="0.25">
      <c r="A36" s="28" t="s">
        <v>39</v>
      </c>
      <c r="B36" s="21"/>
      <c r="C36" s="21"/>
      <c r="D36" s="21"/>
      <c r="E36" s="21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115" t="s">
        <v>6</v>
      </c>
      <c r="B38" s="115"/>
      <c r="C38" s="115"/>
      <c r="D38" s="115"/>
      <c r="E38" s="115"/>
      <c r="F38" s="115"/>
    </row>
    <row r="39" spans="1:6" x14ac:dyDescent="0.25">
      <c r="A39" s="115" t="s">
        <v>35</v>
      </c>
      <c r="B39" s="115"/>
      <c r="C39" s="115"/>
      <c r="D39" s="115"/>
      <c r="E39" s="115"/>
      <c r="F39" s="115"/>
    </row>
    <row r="40" spans="1:6" x14ac:dyDescent="0.25">
      <c r="A40" s="115" t="s">
        <v>5</v>
      </c>
      <c r="B40" s="115"/>
      <c r="C40" s="115"/>
      <c r="D40" s="115"/>
      <c r="E40" s="115"/>
      <c r="F40" s="115"/>
    </row>
    <row r="41" spans="1:6" x14ac:dyDescent="0.25">
      <c r="A41" s="18"/>
      <c r="B41" s="18"/>
      <c r="C41" s="18"/>
      <c r="D41" s="18"/>
      <c r="E41" s="18"/>
      <c r="F41" s="18"/>
    </row>
    <row r="42" spans="1:6" ht="15.75" thickBot="1" x14ac:dyDescent="0.3">
      <c r="A42" s="10" t="s">
        <v>7</v>
      </c>
      <c r="B42" s="3" t="s">
        <v>28</v>
      </c>
      <c r="C42" s="3" t="s">
        <v>37</v>
      </c>
      <c r="D42" s="3" t="s">
        <v>40</v>
      </c>
      <c r="E42" s="10" t="s">
        <v>41</v>
      </c>
    </row>
    <row r="43" spans="1:6" x14ac:dyDescent="0.25">
      <c r="A43" s="64"/>
      <c r="B43" s="17"/>
      <c r="C43" s="17"/>
      <c r="D43" s="17"/>
      <c r="E43" s="64"/>
    </row>
    <row r="44" spans="1:6" x14ac:dyDescent="0.25">
      <c r="A44" s="9" t="s">
        <v>8</v>
      </c>
      <c r="B44" s="34">
        <f>+'1T'!E44</f>
        <v>3179919237.04</v>
      </c>
      <c r="C44" s="34">
        <f>+'2T'!E46</f>
        <v>2635806773.6700001</v>
      </c>
      <c r="D44" s="34">
        <f>+'3T'!E45</f>
        <v>2614551444.3299999</v>
      </c>
      <c r="E44" s="35">
        <f t="shared" ref="E44:E49" si="2">SUM(B44:D44)</f>
        <v>8430277455.04</v>
      </c>
    </row>
    <row r="45" spans="1:6" x14ac:dyDescent="0.25">
      <c r="A45" s="9" t="s">
        <v>9</v>
      </c>
      <c r="B45" s="34">
        <f>+'1T'!E45</f>
        <v>995390</v>
      </c>
      <c r="C45" s="34">
        <f>+'2T'!E47</f>
        <v>9742933.7800000012</v>
      </c>
      <c r="D45" s="34">
        <f>+'3T'!E46</f>
        <v>60840417</v>
      </c>
      <c r="E45" s="35">
        <f t="shared" si="2"/>
        <v>71578740.780000001</v>
      </c>
    </row>
    <row r="46" spans="1:6" x14ac:dyDescent="0.25">
      <c r="A46" s="9" t="s">
        <v>30</v>
      </c>
      <c r="B46" s="34">
        <f>+'1T'!E46</f>
        <v>177325</v>
      </c>
      <c r="C46" s="34">
        <f>+'2T'!E48</f>
        <v>3110940.3</v>
      </c>
      <c r="D46" s="34">
        <f>+'3T'!E47</f>
        <v>5695716.4000000004</v>
      </c>
      <c r="E46" s="35">
        <f t="shared" si="2"/>
        <v>8983981.6999999993</v>
      </c>
    </row>
    <row r="47" spans="1:6" x14ac:dyDescent="0.25">
      <c r="A47" s="9" t="s">
        <v>10</v>
      </c>
      <c r="B47" s="34">
        <f>+'1T'!E47</f>
        <v>1033720226</v>
      </c>
      <c r="C47" s="34">
        <f>+'2T'!E49</f>
        <v>433569494</v>
      </c>
      <c r="D47" s="34">
        <f>+'3T'!E48</f>
        <v>0</v>
      </c>
      <c r="E47" s="35">
        <f t="shared" si="2"/>
        <v>1467289720</v>
      </c>
    </row>
    <row r="48" spans="1:6" x14ac:dyDescent="0.25">
      <c r="A48" s="35" t="s">
        <v>63</v>
      </c>
      <c r="B48" s="34">
        <f>+'1T'!E48</f>
        <v>0</v>
      </c>
      <c r="C48" s="34">
        <f>+'2T'!E50</f>
        <v>0</v>
      </c>
      <c r="D48" s="34">
        <f>+'3T'!E49</f>
        <v>6532328.1799999997</v>
      </c>
      <c r="E48" s="35">
        <f t="shared" si="2"/>
        <v>6532328.1799999997</v>
      </c>
    </row>
    <row r="49" spans="1:6" x14ac:dyDescent="0.25">
      <c r="A49" s="35" t="s">
        <v>67</v>
      </c>
      <c r="B49" s="34">
        <f>+'1T'!E49</f>
        <v>0</v>
      </c>
      <c r="C49" s="34">
        <f>+'2T'!E51</f>
        <v>1654018130.5</v>
      </c>
      <c r="D49" s="34">
        <f>+'3T'!E50</f>
        <v>0</v>
      </c>
      <c r="E49" s="35">
        <f t="shared" si="2"/>
        <v>1654018130.5</v>
      </c>
    </row>
    <row r="50" spans="1:6" x14ac:dyDescent="0.25">
      <c r="A50" s="35"/>
      <c r="B50" s="34"/>
      <c r="C50" s="34"/>
      <c r="D50" s="34"/>
      <c r="E50" s="35"/>
    </row>
    <row r="51" spans="1:6" ht="15.75" thickBot="1" x14ac:dyDescent="0.3">
      <c r="A51" s="11" t="s">
        <v>3</v>
      </c>
      <c r="B51" s="62">
        <f>SUM(B44:B49)</f>
        <v>4214812178.04</v>
      </c>
      <c r="C51" s="62">
        <f>SUM(C44:C49)</f>
        <v>4736248272.25</v>
      </c>
      <c r="D51" s="62">
        <f>SUM(D44:D49)</f>
        <v>2687619905.9099998</v>
      </c>
      <c r="E51" s="62">
        <f>SUM(E44:E49)</f>
        <v>11638680356.200001</v>
      </c>
    </row>
    <row r="52" spans="1:6" ht="15.75" thickTop="1" x14ac:dyDescent="0.25">
      <c r="A52" s="28" t="s">
        <v>39</v>
      </c>
      <c r="B52" s="29"/>
      <c r="C52" s="29"/>
      <c r="D52" s="29"/>
      <c r="E52" s="29"/>
    </row>
    <row r="53" spans="1:6" x14ac:dyDescent="0.25">
      <c r="A53" s="26"/>
      <c r="B53" s="29"/>
      <c r="C53" s="29"/>
      <c r="D53" s="29"/>
      <c r="E53" s="29"/>
    </row>
    <row r="54" spans="1:6" x14ac:dyDescent="0.25">
      <c r="A54" s="115" t="s">
        <v>11</v>
      </c>
      <c r="B54" s="115"/>
      <c r="C54" s="115"/>
      <c r="D54" s="115"/>
      <c r="E54" s="115"/>
      <c r="F54" s="115"/>
    </row>
    <row r="55" spans="1:6" x14ac:dyDescent="0.25">
      <c r="A55" s="115" t="s">
        <v>12</v>
      </c>
      <c r="B55" s="115"/>
      <c r="C55" s="115"/>
      <c r="D55" s="115"/>
      <c r="E55" s="115"/>
      <c r="F55" s="115"/>
    </row>
    <row r="56" spans="1:6" x14ac:dyDescent="0.25">
      <c r="A56" s="115" t="s">
        <v>5</v>
      </c>
      <c r="B56" s="115"/>
      <c r="C56" s="115"/>
      <c r="D56" s="115"/>
      <c r="E56" s="115"/>
      <c r="F56" s="115"/>
    </row>
    <row r="57" spans="1:6" x14ac:dyDescent="0.25">
      <c r="A57" s="19"/>
      <c r="B57" s="19"/>
      <c r="C57" s="19"/>
      <c r="D57" s="19"/>
      <c r="E57" s="19"/>
      <c r="F57" s="19"/>
    </row>
    <row r="58" spans="1:6" ht="15.75" thickBot="1" x14ac:dyDescent="0.3">
      <c r="A58" s="3" t="s">
        <v>13</v>
      </c>
      <c r="B58" s="3" t="s">
        <v>28</v>
      </c>
      <c r="C58" s="3" t="s">
        <v>37</v>
      </c>
      <c r="D58" s="3" t="s">
        <v>40</v>
      </c>
      <c r="E58" s="3" t="s">
        <v>41</v>
      </c>
    </row>
    <row r="59" spans="1:6" x14ac:dyDescent="0.25">
      <c r="A59" s="9" t="s">
        <v>14</v>
      </c>
      <c r="B59" s="35">
        <f>+'1T'!E58</f>
        <v>2428965960.5599999</v>
      </c>
      <c r="C59" s="34">
        <f>+'2T'!E61</f>
        <v>1628717390.9899998</v>
      </c>
      <c r="D59" s="35">
        <f>+'3T'!E60</f>
        <v>1833248430.6399994</v>
      </c>
      <c r="E59" s="35">
        <f>B59</f>
        <v>2428965960.5599999</v>
      </c>
    </row>
    <row r="60" spans="1:6" x14ac:dyDescent="0.25">
      <c r="A60" s="9" t="s">
        <v>15</v>
      </c>
      <c r="B60" s="35">
        <f>+'1T'!E59</f>
        <v>3414563608.4699998</v>
      </c>
      <c r="C60" s="34">
        <f>+'2T'!E62</f>
        <v>4940779311.8999996</v>
      </c>
      <c r="D60" s="35">
        <f>+'3T'!E61</f>
        <v>3964237830.6600003</v>
      </c>
      <c r="E60" s="35">
        <f>SUM(B60:D60)</f>
        <v>12319580751.029999</v>
      </c>
    </row>
    <row r="61" spans="1:6" x14ac:dyDescent="0.25">
      <c r="A61" s="9" t="s">
        <v>16</v>
      </c>
      <c r="B61" s="35">
        <f>+'1T'!E61</f>
        <v>5843529569.0299997</v>
      </c>
      <c r="C61" s="34">
        <f>+'2T'!E64</f>
        <v>6569496702.8899994</v>
      </c>
      <c r="D61" s="35">
        <f>+'3T'!E63</f>
        <v>5797486261.2999992</v>
      </c>
      <c r="E61" s="35">
        <f>SUM(E59:E60)</f>
        <v>14748546711.589998</v>
      </c>
    </row>
    <row r="62" spans="1:6" x14ac:dyDescent="0.25">
      <c r="A62" s="9" t="s">
        <v>17</v>
      </c>
      <c r="B62" s="35">
        <f>+'1T'!E62</f>
        <v>4214812178.04</v>
      </c>
      <c r="C62" s="34">
        <f>+'2T'!E65</f>
        <v>4736248272.25</v>
      </c>
      <c r="D62" s="35">
        <f>+'3T'!E64</f>
        <v>2687619905.9099998</v>
      </c>
      <c r="E62" s="35">
        <f>SUM(B62:D62)</f>
        <v>11638680356.200001</v>
      </c>
    </row>
    <row r="63" spans="1:6" x14ac:dyDescent="0.25">
      <c r="A63" s="9" t="s">
        <v>36</v>
      </c>
      <c r="B63" s="35">
        <f>+'1T'!E63</f>
        <v>1628717390.9899998</v>
      </c>
      <c r="C63" s="34">
        <f>+'2T'!E66</f>
        <v>1833248430.6399994</v>
      </c>
      <c r="D63" s="35">
        <f>+'3T'!E65</f>
        <v>3109866355.3899994</v>
      </c>
      <c r="E63" s="35">
        <f>E61-E62</f>
        <v>3109866355.3899975</v>
      </c>
    </row>
    <row r="64" spans="1:6" ht="15.75" thickBot="1" x14ac:dyDescent="0.3">
      <c r="A64" s="12"/>
      <c r="B64" s="44"/>
      <c r="C64" s="44"/>
      <c r="D64" s="44"/>
      <c r="E64" s="44"/>
      <c r="F64" s="20"/>
    </row>
    <row r="65" spans="1:6" ht="15.75" thickTop="1" x14ac:dyDescent="0.25">
      <c r="A65" s="28" t="s">
        <v>39</v>
      </c>
      <c r="B65" s="27"/>
      <c r="C65" s="27"/>
      <c r="D65" s="27"/>
      <c r="E65" s="27"/>
      <c r="F65" s="27"/>
    </row>
    <row r="66" spans="1:6" x14ac:dyDescent="0.25">
      <c r="A66" s="19"/>
      <c r="B66" s="19"/>
      <c r="C66" s="19"/>
      <c r="D66" s="20"/>
      <c r="E66" s="20"/>
      <c r="F66" s="20"/>
    </row>
    <row r="69" spans="1:6" x14ac:dyDescent="0.25">
      <c r="A69" s="60"/>
    </row>
    <row r="70" spans="1:6" x14ac:dyDescent="0.25">
      <c r="A70" s="60"/>
    </row>
    <row r="71" spans="1:6" x14ac:dyDescent="0.25">
      <c r="A71" s="60"/>
    </row>
  </sheetData>
  <mergeCells count="12">
    <mergeCell ref="A8:F8"/>
    <mergeCell ref="A40:F40"/>
    <mergeCell ref="A1:F1"/>
    <mergeCell ref="A54:F54"/>
    <mergeCell ref="A55:F55"/>
    <mergeCell ref="A56:F56"/>
    <mergeCell ref="A9:F9"/>
    <mergeCell ref="A22:F22"/>
    <mergeCell ref="A23:F23"/>
    <mergeCell ref="A24:F24"/>
    <mergeCell ref="A38:F38"/>
    <mergeCell ref="A39:F39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0" zoomScaleNormal="80" workbookViewId="0">
      <selection sqref="A1:G1"/>
    </sheetView>
  </sheetViews>
  <sheetFormatPr baseColWidth="10" defaultColWidth="11.42578125" defaultRowHeight="15" x14ac:dyDescent="0.25"/>
  <cols>
    <col min="1" max="1" width="87.140625" style="51" bestFit="1" customWidth="1"/>
    <col min="2" max="2" width="41" style="51" bestFit="1" customWidth="1"/>
    <col min="3" max="4" width="15" style="51" bestFit="1" customWidth="1"/>
    <col min="5" max="5" width="15" style="51" customWidth="1"/>
    <col min="6" max="6" width="16" style="51" bestFit="1" customWidth="1"/>
    <col min="7" max="7" width="10.140625" style="51" bestFit="1" customWidth="1"/>
    <col min="8" max="8" width="9.28515625" style="51" bestFit="1" customWidth="1"/>
    <col min="9" max="16384" width="11.42578125" style="51"/>
  </cols>
  <sheetData>
    <row r="1" spans="1:8" x14ac:dyDescent="0.25">
      <c r="A1" s="104" t="s">
        <v>26</v>
      </c>
      <c r="B1" s="104"/>
      <c r="C1" s="104"/>
      <c r="D1" s="104"/>
      <c r="E1" s="104"/>
      <c r="F1" s="104"/>
      <c r="G1" s="104"/>
    </row>
    <row r="2" spans="1:8" x14ac:dyDescent="0.25">
      <c r="A2" s="53" t="s">
        <v>53</v>
      </c>
      <c r="B2" s="40" t="s">
        <v>54</v>
      </c>
      <c r="C2" s="53"/>
      <c r="D2" s="40"/>
      <c r="E2" s="53"/>
      <c r="F2" s="40"/>
    </row>
    <row r="3" spans="1:8" x14ac:dyDescent="0.25">
      <c r="A3" s="53" t="s">
        <v>55</v>
      </c>
      <c r="B3" s="40" t="s">
        <v>56</v>
      </c>
      <c r="C3" s="53"/>
      <c r="D3" s="40"/>
      <c r="E3" s="53"/>
      <c r="F3" s="40"/>
      <c r="G3" s="46"/>
    </row>
    <row r="4" spans="1:8" x14ac:dyDescent="0.25">
      <c r="A4" s="53" t="s">
        <v>57</v>
      </c>
      <c r="B4" s="40" t="s">
        <v>58</v>
      </c>
      <c r="C4" s="53"/>
      <c r="D4" s="40"/>
      <c r="E4" s="53"/>
      <c r="F4" s="40"/>
      <c r="G4" s="46"/>
    </row>
    <row r="5" spans="1:8" x14ac:dyDescent="0.25">
      <c r="A5" s="53" t="s">
        <v>59</v>
      </c>
      <c r="B5" s="54">
        <v>2016</v>
      </c>
      <c r="C5" s="53"/>
      <c r="D5" s="40"/>
      <c r="E5" s="53"/>
      <c r="F5" s="40"/>
      <c r="G5" s="46"/>
    </row>
    <row r="6" spans="1:8" x14ac:dyDescent="0.25">
      <c r="B6" s="46"/>
      <c r="C6" s="46"/>
      <c r="D6" s="46"/>
      <c r="E6" s="46"/>
      <c r="F6" s="46"/>
      <c r="G6" s="46"/>
    </row>
    <row r="7" spans="1:8" x14ac:dyDescent="0.25">
      <c r="A7" s="113" t="s">
        <v>0</v>
      </c>
      <c r="B7" s="113"/>
      <c r="C7" s="113"/>
      <c r="D7" s="113"/>
      <c r="E7" s="113"/>
      <c r="F7" s="113"/>
      <c r="G7" s="46"/>
    </row>
    <row r="8" spans="1:8" x14ac:dyDescent="0.25">
      <c r="A8" s="113" t="s">
        <v>1</v>
      </c>
      <c r="B8" s="113"/>
      <c r="C8" s="113"/>
      <c r="D8" s="113"/>
      <c r="E8" s="113"/>
      <c r="F8" s="113"/>
      <c r="G8" s="46"/>
    </row>
    <row r="9" spans="1:8" x14ac:dyDescent="0.25">
      <c r="A9" s="47"/>
      <c r="B9" s="47"/>
      <c r="C9" s="47"/>
      <c r="D9" s="48"/>
      <c r="E9" s="48"/>
      <c r="F9" s="48"/>
      <c r="G9" s="48"/>
    </row>
    <row r="10" spans="1:8" ht="15.75" thickBot="1" x14ac:dyDescent="0.3">
      <c r="A10" s="39" t="s">
        <v>64</v>
      </c>
      <c r="B10" s="39" t="s">
        <v>2</v>
      </c>
      <c r="C10" s="39" t="s">
        <v>28</v>
      </c>
      <c r="D10" s="39" t="s">
        <v>37</v>
      </c>
      <c r="E10" s="39" t="s">
        <v>40</v>
      </c>
      <c r="F10" s="39" t="s">
        <v>46</v>
      </c>
      <c r="G10" s="39" t="s">
        <v>66</v>
      </c>
      <c r="H10" s="39" t="s">
        <v>71</v>
      </c>
    </row>
    <row r="11" spans="1:8" ht="30" customHeight="1" x14ac:dyDescent="0.25">
      <c r="A11" s="49"/>
      <c r="B11" s="32"/>
      <c r="C11" s="32"/>
      <c r="D11" s="32"/>
      <c r="E11" s="32"/>
      <c r="F11" s="32"/>
      <c r="G11" s="32"/>
    </row>
    <row r="12" spans="1:8" x14ac:dyDescent="0.25">
      <c r="A12" s="4" t="s">
        <v>72</v>
      </c>
      <c r="B12" s="45" t="s">
        <v>18</v>
      </c>
      <c r="C12" s="32">
        <f>'1T'!G12</f>
        <v>8679</v>
      </c>
      <c r="D12" s="32">
        <f>'2T'!G12</f>
        <v>8111</v>
      </c>
      <c r="E12" s="32">
        <f>'3T'!G12</f>
        <v>14027</v>
      </c>
      <c r="F12" s="32">
        <f>'4T'!G12</f>
        <v>13559</v>
      </c>
      <c r="G12" s="32">
        <f t="shared" ref="G12:G16" si="0">AVERAGE(C12:F12)</f>
        <v>11094</v>
      </c>
      <c r="H12" s="95">
        <f>+C12+D12+E12+F12</f>
        <v>44376</v>
      </c>
    </row>
    <row r="13" spans="1:8" x14ac:dyDescent="0.25">
      <c r="A13" s="4" t="s">
        <v>73</v>
      </c>
      <c r="B13" s="45" t="s">
        <v>18</v>
      </c>
      <c r="C13" s="32">
        <f>'1T'!G13</f>
        <v>1454</v>
      </c>
      <c r="D13" s="32">
        <f>'2T'!G13</f>
        <v>1428</v>
      </c>
      <c r="E13" s="32">
        <f>'3T'!G13</f>
        <v>1620</v>
      </c>
      <c r="F13" s="32">
        <f>'4T'!G13</f>
        <v>1243</v>
      </c>
      <c r="G13" s="32">
        <f t="shared" si="0"/>
        <v>1436.25</v>
      </c>
      <c r="H13" s="95">
        <f t="shared" ref="H13:H16" si="1">+C13+D13+E13+F13</f>
        <v>5745</v>
      </c>
    </row>
    <row r="14" spans="1:8" x14ac:dyDescent="0.25">
      <c r="A14" s="88" t="s">
        <v>74</v>
      </c>
      <c r="B14" s="82" t="s">
        <v>18</v>
      </c>
      <c r="C14" s="32">
        <f>'1T'!G14</f>
        <v>9162</v>
      </c>
      <c r="D14" s="32">
        <f>'2T'!G14</f>
        <v>9229</v>
      </c>
      <c r="E14" s="32">
        <f>'3T'!G14</f>
        <v>9278</v>
      </c>
      <c r="F14" s="32">
        <f>'4T'!G14</f>
        <v>9438</v>
      </c>
      <c r="G14" s="32">
        <f t="shared" si="0"/>
        <v>9276.75</v>
      </c>
      <c r="H14" s="95">
        <f t="shared" si="1"/>
        <v>37107</v>
      </c>
    </row>
    <row r="15" spans="1:8" ht="15" customHeight="1" x14ac:dyDescent="0.25">
      <c r="A15" s="4" t="s">
        <v>75</v>
      </c>
      <c r="B15" s="72" t="s">
        <v>18</v>
      </c>
      <c r="C15" s="32">
        <f>'1T'!G15</f>
        <v>0</v>
      </c>
      <c r="D15" s="32">
        <f>'2T'!G15</f>
        <v>0</v>
      </c>
      <c r="E15" s="32">
        <f>'3T'!G15</f>
        <v>4284</v>
      </c>
      <c r="F15" s="32">
        <f>'4T'!G15</f>
        <v>2512</v>
      </c>
      <c r="G15" s="32">
        <f t="shared" si="0"/>
        <v>1699</v>
      </c>
      <c r="H15" s="95">
        <f t="shared" si="1"/>
        <v>6796</v>
      </c>
    </row>
    <row r="16" spans="1:8" x14ac:dyDescent="0.25">
      <c r="A16" s="4" t="s">
        <v>76</v>
      </c>
      <c r="B16" s="72" t="s">
        <v>18</v>
      </c>
      <c r="C16" s="32">
        <f>'1T'!G16</f>
        <v>0</v>
      </c>
      <c r="D16" s="32">
        <f>'2T'!G16</f>
        <v>0</v>
      </c>
      <c r="E16" s="32">
        <f>'3T'!G16</f>
        <v>14420</v>
      </c>
      <c r="F16" s="32">
        <f>'4T'!G16</f>
        <v>5008</v>
      </c>
      <c r="G16" s="32">
        <f t="shared" si="0"/>
        <v>4857</v>
      </c>
      <c r="H16" s="95">
        <f t="shared" si="1"/>
        <v>19428</v>
      </c>
    </row>
    <row r="17" spans="1:8" x14ac:dyDescent="0.25">
      <c r="A17" s="80" t="s">
        <v>90</v>
      </c>
      <c r="B17" s="74" t="s">
        <v>84</v>
      </c>
      <c r="C17" s="66"/>
      <c r="D17" s="66"/>
      <c r="E17" s="66"/>
      <c r="F17" s="66"/>
      <c r="G17" s="66"/>
      <c r="H17" s="32"/>
    </row>
    <row r="18" spans="1:8" ht="15.75" thickBot="1" x14ac:dyDescent="0.3">
      <c r="A18" s="33" t="s">
        <v>3</v>
      </c>
      <c r="B18" s="33"/>
      <c r="C18" s="33">
        <f t="shared" ref="C18:H18" si="2">SUM(C12:C16)</f>
        <v>19295</v>
      </c>
      <c r="D18" s="33">
        <f t="shared" si="2"/>
        <v>18768</v>
      </c>
      <c r="E18" s="33">
        <f t="shared" si="2"/>
        <v>43629</v>
      </c>
      <c r="F18" s="33">
        <f t="shared" si="2"/>
        <v>31760</v>
      </c>
      <c r="G18" s="33">
        <f t="shared" si="2"/>
        <v>28363</v>
      </c>
      <c r="H18" s="33">
        <f t="shared" si="2"/>
        <v>113452</v>
      </c>
    </row>
    <row r="19" spans="1:8" ht="15.75" thickTop="1" x14ac:dyDescent="0.25">
      <c r="A19" s="20" t="s">
        <v>65</v>
      </c>
      <c r="B19" s="47"/>
      <c r="C19" s="47"/>
      <c r="D19" s="48"/>
      <c r="E19" s="48"/>
      <c r="F19" s="48"/>
      <c r="G19" s="48"/>
    </row>
    <row r="20" spans="1:8" x14ac:dyDescent="0.25">
      <c r="A20" s="113" t="s">
        <v>4</v>
      </c>
      <c r="B20" s="113"/>
      <c r="C20" s="113"/>
      <c r="D20" s="113"/>
      <c r="E20" s="113"/>
      <c r="F20" s="113"/>
      <c r="G20" s="48"/>
    </row>
    <row r="21" spans="1:8" x14ac:dyDescent="0.25">
      <c r="A21" s="113" t="s">
        <v>34</v>
      </c>
      <c r="B21" s="113"/>
      <c r="C21" s="113"/>
      <c r="D21" s="113"/>
      <c r="E21" s="113"/>
      <c r="F21" s="113"/>
      <c r="G21" s="47"/>
    </row>
    <row r="22" spans="1:8" x14ac:dyDescent="0.25">
      <c r="A22" s="113" t="s">
        <v>5</v>
      </c>
      <c r="B22" s="113"/>
      <c r="C22" s="113"/>
      <c r="D22" s="113"/>
      <c r="E22" s="113"/>
      <c r="F22" s="113"/>
      <c r="G22" s="47"/>
    </row>
    <row r="23" spans="1:8" x14ac:dyDescent="0.25">
      <c r="A23" s="46"/>
      <c r="B23" s="46"/>
      <c r="C23" s="46"/>
      <c r="D23" s="46"/>
      <c r="E23" s="46"/>
      <c r="F23" s="46"/>
      <c r="G23" s="47"/>
    </row>
    <row r="24" spans="1:8" ht="15.75" thickBot="1" x14ac:dyDescent="0.3">
      <c r="A24" s="39" t="s">
        <v>64</v>
      </c>
      <c r="B24" s="39" t="s">
        <v>28</v>
      </c>
      <c r="C24" s="39" t="s">
        <v>37</v>
      </c>
      <c r="D24" s="39" t="s">
        <v>40</v>
      </c>
      <c r="E24" s="39" t="s">
        <v>46</v>
      </c>
      <c r="F24" s="39" t="s">
        <v>47</v>
      </c>
    </row>
    <row r="25" spans="1:8" x14ac:dyDescent="0.25">
      <c r="A25" s="49"/>
      <c r="B25" s="32"/>
      <c r="C25" s="32"/>
      <c r="D25" s="32"/>
      <c r="E25" s="32"/>
      <c r="F25" s="32"/>
    </row>
    <row r="26" spans="1:8" x14ac:dyDescent="0.25">
      <c r="A26" s="4" t="s">
        <v>72</v>
      </c>
      <c r="B26" s="32">
        <f>+'1T'!E28</f>
        <v>2744679110.5</v>
      </c>
      <c r="C26" s="32">
        <f>+'2T'!E29</f>
        <v>2208375793.9400001</v>
      </c>
      <c r="D26" s="32">
        <f>+'3T'!E29</f>
        <v>2193612058.5699997</v>
      </c>
      <c r="E26" s="32">
        <f>+'4T'!E29</f>
        <v>2734745593.0999999</v>
      </c>
      <c r="F26" s="32">
        <f t="shared" ref="F26:F30" si="3">SUM(B26:E26)</f>
        <v>9881412556.1100006</v>
      </c>
    </row>
    <row r="27" spans="1:8" x14ac:dyDescent="0.25">
      <c r="A27" s="4" t="s">
        <v>73</v>
      </c>
      <c r="B27" s="32">
        <f>+'1T'!E29</f>
        <v>435240126.54000002</v>
      </c>
      <c r="C27" s="32">
        <f>+'2T'!E30</f>
        <v>427430979.72999996</v>
      </c>
      <c r="D27" s="32">
        <f>+'3T'!E30</f>
        <v>420939385.75999999</v>
      </c>
      <c r="E27" s="32">
        <f>+'4T'!E30</f>
        <v>515389993.78000003</v>
      </c>
      <c r="F27" s="32">
        <f t="shared" si="3"/>
        <v>1799000485.8099999</v>
      </c>
    </row>
    <row r="28" spans="1:8" x14ac:dyDescent="0.25">
      <c r="A28" s="88" t="s">
        <v>74</v>
      </c>
      <c r="B28" s="32">
        <f>+'1T'!E30</f>
        <v>1033720226</v>
      </c>
      <c r="C28" s="32">
        <f>+'2T'!E31</f>
        <v>433569494</v>
      </c>
      <c r="D28" s="32">
        <f>+'3T'!E31</f>
        <v>0</v>
      </c>
      <c r="E28" s="32">
        <f>+'4T'!E31</f>
        <v>0</v>
      </c>
      <c r="F28" s="32">
        <f t="shared" si="3"/>
        <v>1467289720</v>
      </c>
    </row>
    <row r="29" spans="1:8" x14ac:dyDescent="0.25">
      <c r="A29" s="4" t="s">
        <v>75</v>
      </c>
      <c r="B29" s="32">
        <f>+'1T'!E31</f>
        <v>646910</v>
      </c>
      <c r="C29" s="32">
        <f>+'2T'!E32</f>
        <v>4861140.1199999992</v>
      </c>
      <c r="D29" s="32">
        <f>+'3T'!E32</f>
        <v>30754851.68</v>
      </c>
      <c r="E29" s="32">
        <f>+'4T'!E32</f>
        <v>105029321.06</v>
      </c>
      <c r="F29" s="32">
        <f t="shared" si="3"/>
        <v>141292222.86000001</v>
      </c>
    </row>
    <row r="30" spans="1:8" x14ac:dyDescent="0.25">
      <c r="A30" s="4" t="s">
        <v>76</v>
      </c>
      <c r="B30" s="32">
        <f>+'1T'!E32</f>
        <v>525805</v>
      </c>
      <c r="C30" s="32">
        <f>+'2T'!E33</f>
        <v>7992733.96</v>
      </c>
      <c r="D30" s="32">
        <f>+'3T'!E33</f>
        <v>35781281.719999999</v>
      </c>
      <c r="E30" s="32">
        <f>+'4T'!E33</f>
        <v>161473523.06</v>
      </c>
      <c r="F30" s="32">
        <f t="shared" si="3"/>
        <v>205773343.74000001</v>
      </c>
    </row>
    <row r="31" spans="1:8" x14ac:dyDescent="0.25">
      <c r="A31" s="4" t="s">
        <v>83</v>
      </c>
      <c r="B31" s="32">
        <v>0</v>
      </c>
      <c r="C31" s="32">
        <v>0</v>
      </c>
      <c r="D31" s="32">
        <f>+'3T'!E34</f>
        <v>6532328.1799999997</v>
      </c>
      <c r="E31" s="32">
        <f>+'4T'!E34</f>
        <v>43632694.169999994</v>
      </c>
      <c r="F31" s="32">
        <f>D31+E31</f>
        <v>50165022.349999994</v>
      </c>
    </row>
    <row r="32" spans="1:8" x14ac:dyDescent="0.25">
      <c r="A32" s="45"/>
      <c r="B32" s="32"/>
      <c r="C32" s="32"/>
      <c r="D32" s="32"/>
      <c r="E32" s="32"/>
      <c r="F32" s="32"/>
    </row>
    <row r="33" spans="1:7" ht="15.75" thickBot="1" x14ac:dyDescent="0.3">
      <c r="A33" s="39" t="s">
        <v>3</v>
      </c>
      <c r="B33" s="39">
        <f>SUM(B26:B31)</f>
        <v>4214812178.04</v>
      </c>
      <c r="C33" s="39">
        <f>SUM(C26:C31)</f>
        <v>3082230141.75</v>
      </c>
      <c r="D33" s="39">
        <f>SUM(D26:D31)</f>
        <v>2687619905.9099994</v>
      </c>
      <c r="E33" s="39">
        <f>SUM(E26:E31)</f>
        <v>3560271125.1700001</v>
      </c>
      <c r="F33" s="39">
        <f>SUM(F26:F31)</f>
        <v>13544933350.870001</v>
      </c>
    </row>
    <row r="34" spans="1:7" x14ac:dyDescent="0.25">
      <c r="A34" s="47" t="s">
        <v>39</v>
      </c>
      <c r="B34" s="32"/>
      <c r="C34" s="32"/>
      <c r="D34" s="32"/>
      <c r="E34" s="32"/>
      <c r="F34" s="32"/>
    </row>
    <row r="35" spans="1:7" x14ac:dyDescent="0.25">
      <c r="A35" s="48"/>
      <c r="B35" s="48"/>
      <c r="C35" s="48"/>
      <c r="D35" s="48"/>
      <c r="E35" s="48"/>
      <c r="F35" s="48"/>
      <c r="G35" s="48"/>
    </row>
    <row r="36" spans="1:7" x14ac:dyDescent="0.25">
      <c r="A36" s="113" t="s">
        <v>6</v>
      </c>
      <c r="B36" s="113"/>
      <c r="C36" s="113"/>
      <c r="D36" s="113"/>
      <c r="E36" s="113"/>
      <c r="F36" s="113"/>
      <c r="G36" s="48"/>
    </row>
    <row r="37" spans="1:7" x14ac:dyDescent="0.25">
      <c r="A37" s="113" t="s">
        <v>35</v>
      </c>
      <c r="B37" s="113"/>
      <c r="C37" s="113"/>
      <c r="D37" s="113"/>
      <c r="E37" s="113"/>
      <c r="F37" s="113"/>
      <c r="G37" s="47"/>
    </row>
    <row r="38" spans="1:7" x14ac:dyDescent="0.25">
      <c r="A38" s="113" t="s">
        <v>5</v>
      </c>
      <c r="B38" s="113"/>
      <c r="C38" s="113"/>
      <c r="D38" s="113"/>
      <c r="E38" s="113"/>
      <c r="F38" s="113"/>
      <c r="G38" s="47"/>
    </row>
    <row r="39" spans="1:7" x14ac:dyDescent="0.25">
      <c r="A39" s="46"/>
      <c r="B39" s="46"/>
      <c r="C39" s="46"/>
      <c r="D39" s="46"/>
      <c r="E39" s="46"/>
      <c r="F39" s="46"/>
      <c r="G39" s="47"/>
    </row>
    <row r="40" spans="1:7" ht="15.75" thickBot="1" x14ac:dyDescent="0.3">
      <c r="A40" s="43" t="s">
        <v>7</v>
      </c>
      <c r="B40" s="39" t="s">
        <v>28</v>
      </c>
      <c r="C40" s="39" t="s">
        <v>37</v>
      </c>
      <c r="D40" s="39" t="s">
        <v>40</v>
      </c>
      <c r="E40" s="43" t="s">
        <v>46</v>
      </c>
      <c r="F40" s="43" t="s">
        <v>47</v>
      </c>
    </row>
    <row r="41" spans="1:7" x14ac:dyDescent="0.25">
      <c r="A41" s="63"/>
      <c r="B41" s="86"/>
      <c r="C41" s="86"/>
      <c r="D41" s="86"/>
      <c r="E41" s="63"/>
      <c r="F41" s="63"/>
    </row>
    <row r="42" spans="1:7" x14ac:dyDescent="0.25">
      <c r="A42" s="35" t="s">
        <v>8</v>
      </c>
      <c r="B42" s="34">
        <f>+'1T'!E44</f>
        <v>3179919237.04</v>
      </c>
      <c r="C42" s="34">
        <f>+'2T'!E46</f>
        <v>2635806773.6700001</v>
      </c>
      <c r="D42" s="34">
        <f>+'3T'!E45</f>
        <v>2614551444.3299999</v>
      </c>
      <c r="E42" s="35">
        <f>+'4T'!E47</f>
        <v>3250135586.8800001</v>
      </c>
      <c r="F42" s="35">
        <f t="shared" ref="F42:F47" si="4">SUM(B42:E42)</f>
        <v>11680413041.92</v>
      </c>
    </row>
    <row r="43" spans="1:7" x14ac:dyDescent="0.25">
      <c r="A43" s="35" t="s">
        <v>9</v>
      </c>
      <c r="B43" s="34">
        <f>+'1T'!E45</f>
        <v>995390</v>
      </c>
      <c r="C43" s="34">
        <f>+'2T'!E47</f>
        <v>9742933.7800000012</v>
      </c>
      <c r="D43" s="34">
        <f>+'3T'!E46</f>
        <v>60840417</v>
      </c>
      <c r="E43" s="35">
        <f>+'4T'!E48</f>
        <v>233321131.38999999</v>
      </c>
      <c r="F43" s="35">
        <f t="shared" si="4"/>
        <v>304899872.16999996</v>
      </c>
    </row>
    <row r="44" spans="1:7" x14ac:dyDescent="0.25">
      <c r="A44" s="35" t="s">
        <v>30</v>
      </c>
      <c r="B44" s="34">
        <f>+'1T'!E46</f>
        <v>177325</v>
      </c>
      <c r="C44" s="34">
        <f>+'2T'!E48</f>
        <v>3110940.3</v>
      </c>
      <c r="D44" s="34">
        <f>+'3T'!E47</f>
        <v>5695716.4000000004</v>
      </c>
      <c r="E44" s="35">
        <f>+'4T'!E49</f>
        <v>33181712.729999997</v>
      </c>
      <c r="F44" s="35">
        <f t="shared" si="4"/>
        <v>42165694.429999992</v>
      </c>
    </row>
    <row r="45" spans="1:7" x14ac:dyDescent="0.25">
      <c r="A45" s="35" t="s">
        <v>10</v>
      </c>
      <c r="B45" s="34">
        <f>+'1T'!E47</f>
        <v>1033720226</v>
      </c>
      <c r="C45" s="34">
        <f>+'2T'!E49</f>
        <v>433569494</v>
      </c>
      <c r="D45" s="34">
        <f>+'3T'!E48</f>
        <v>0</v>
      </c>
      <c r="E45" s="35">
        <f>+'4T'!E50</f>
        <v>700927412.63</v>
      </c>
      <c r="F45" s="35">
        <f t="shared" si="4"/>
        <v>2168217132.6300001</v>
      </c>
    </row>
    <row r="46" spans="1:7" x14ac:dyDescent="0.25">
      <c r="A46" s="35" t="s">
        <v>63</v>
      </c>
      <c r="B46" s="34">
        <f>+'1T'!E48</f>
        <v>0</v>
      </c>
      <c r="C46" s="34">
        <f>+'2T'!E50</f>
        <v>0</v>
      </c>
      <c r="D46" s="34">
        <f>+'3T'!E49</f>
        <v>6532328.1799999997</v>
      </c>
      <c r="E46" s="35">
        <f>+'4T'!E51</f>
        <v>43632694.169999994</v>
      </c>
      <c r="F46" s="35">
        <f t="shared" si="4"/>
        <v>50165022.349999994</v>
      </c>
    </row>
    <row r="47" spans="1:7" x14ac:dyDescent="0.25">
      <c r="A47" s="35" t="s">
        <v>67</v>
      </c>
      <c r="B47" s="34">
        <f>+'1T'!E49</f>
        <v>0</v>
      </c>
      <c r="C47" s="34">
        <f>+'2T'!E51</f>
        <v>1654018130.5</v>
      </c>
      <c r="D47" s="34">
        <f>+'3T'!E50</f>
        <v>0</v>
      </c>
      <c r="E47" s="35">
        <f>+'4T'!E52</f>
        <v>0</v>
      </c>
      <c r="F47" s="35">
        <f t="shared" si="4"/>
        <v>1654018130.5</v>
      </c>
    </row>
    <row r="48" spans="1:7" x14ac:dyDescent="0.25">
      <c r="A48" s="35"/>
      <c r="B48" s="34"/>
      <c r="C48" s="34"/>
      <c r="D48" s="34"/>
      <c r="E48" s="35"/>
      <c r="F48" s="35"/>
    </row>
    <row r="49" spans="1:7" ht="15.75" thickBot="1" x14ac:dyDescent="0.3">
      <c r="A49" s="36" t="s">
        <v>3</v>
      </c>
      <c r="B49" s="62">
        <f>SUM(B42:B47)</f>
        <v>4214812178.04</v>
      </c>
      <c r="C49" s="62">
        <f>SUM(C42:C47)</f>
        <v>4736248272.25</v>
      </c>
      <c r="D49" s="62">
        <f>SUM(D42:D47)</f>
        <v>2687619905.9099998</v>
      </c>
      <c r="E49" s="62">
        <f>SUM(E42:E47)</f>
        <v>4261198537.8000002</v>
      </c>
      <c r="F49" s="62">
        <f>SUM(F42:F47)</f>
        <v>15899878894.000002</v>
      </c>
    </row>
    <row r="50" spans="1:7" ht="15.75" thickTop="1" x14ac:dyDescent="0.25">
      <c r="A50" s="47" t="s">
        <v>39</v>
      </c>
      <c r="B50" s="48"/>
      <c r="C50" s="48"/>
      <c r="D50" s="48"/>
      <c r="E50" s="48"/>
      <c r="F50" s="48"/>
      <c r="G50" s="48"/>
    </row>
    <row r="51" spans="1:7" x14ac:dyDescent="0.25">
      <c r="A51" s="47"/>
      <c r="B51" s="48"/>
      <c r="C51" s="48"/>
      <c r="D51" s="48"/>
      <c r="E51" s="48"/>
      <c r="F51" s="48"/>
      <c r="G51" s="48"/>
    </row>
    <row r="52" spans="1:7" x14ac:dyDescent="0.25">
      <c r="A52" s="113" t="s">
        <v>11</v>
      </c>
      <c r="B52" s="113"/>
      <c r="C52" s="113"/>
      <c r="D52" s="113"/>
      <c r="E52" s="113"/>
      <c r="F52" s="113"/>
      <c r="G52" s="47"/>
    </row>
    <row r="53" spans="1:7" x14ac:dyDescent="0.25">
      <c r="A53" s="113" t="s">
        <v>12</v>
      </c>
      <c r="B53" s="113"/>
      <c r="C53" s="113"/>
      <c r="D53" s="113"/>
      <c r="E53" s="113"/>
      <c r="F53" s="113"/>
      <c r="G53" s="48"/>
    </row>
    <row r="54" spans="1:7" x14ac:dyDescent="0.25">
      <c r="A54" s="113" t="s">
        <v>5</v>
      </c>
      <c r="B54" s="113"/>
      <c r="C54" s="113"/>
      <c r="D54" s="113"/>
      <c r="E54" s="113"/>
      <c r="F54" s="113"/>
      <c r="G54" s="48"/>
    </row>
    <row r="55" spans="1:7" x14ac:dyDescent="0.25">
      <c r="A55" s="47"/>
      <c r="B55" s="47"/>
      <c r="C55" s="47"/>
      <c r="D55" s="47"/>
      <c r="E55" s="47"/>
      <c r="F55" s="47"/>
      <c r="G55" s="48"/>
    </row>
    <row r="56" spans="1:7" ht="15.75" thickBot="1" x14ac:dyDescent="0.3">
      <c r="A56" s="39" t="s">
        <v>13</v>
      </c>
      <c r="B56" s="39" t="s">
        <v>28</v>
      </c>
      <c r="C56" s="39" t="s">
        <v>37</v>
      </c>
      <c r="D56" s="39" t="s">
        <v>40</v>
      </c>
      <c r="E56" s="39" t="s">
        <v>46</v>
      </c>
      <c r="F56" s="39" t="s">
        <v>47</v>
      </c>
      <c r="G56" s="48"/>
    </row>
    <row r="57" spans="1:7" x14ac:dyDescent="0.25">
      <c r="A57" s="35" t="s">
        <v>14</v>
      </c>
      <c r="B57" s="35">
        <f>+'1T'!E58</f>
        <v>2428965960.5599999</v>
      </c>
      <c r="C57" s="34">
        <f>+'2T'!E61</f>
        <v>1628717390.9899998</v>
      </c>
      <c r="D57" s="35">
        <f>+'3T'!E60</f>
        <v>1833248430.6399994</v>
      </c>
      <c r="E57" s="35">
        <f>+'4T'!E61</f>
        <v>3109866355.3899994</v>
      </c>
      <c r="F57" s="35">
        <f>B57</f>
        <v>2428965960.5599999</v>
      </c>
      <c r="G57" s="48"/>
    </row>
    <row r="58" spans="1:7" x14ac:dyDescent="0.25">
      <c r="A58" s="35" t="s">
        <v>15</v>
      </c>
      <c r="B58" s="35">
        <f>+'1T'!E59</f>
        <v>3414563608.4699998</v>
      </c>
      <c r="C58" s="34">
        <f>+'2T'!E62</f>
        <v>4940779311.8999996</v>
      </c>
      <c r="D58" s="35">
        <f>+'3T'!E61</f>
        <v>3964237830.6600003</v>
      </c>
      <c r="E58" s="35">
        <f>+'4T'!E62</f>
        <v>3478373020.3599997</v>
      </c>
      <c r="F58" s="35">
        <f>SUM(B58:E58)</f>
        <v>15797953771.389999</v>
      </c>
      <c r="G58" s="48"/>
    </row>
    <row r="59" spans="1:7" x14ac:dyDescent="0.25">
      <c r="A59" s="35" t="s">
        <v>79</v>
      </c>
      <c r="B59" s="35">
        <f>+'1T'!E60</f>
        <v>0</v>
      </c>
      <c r="C59" s="34">
        <f>+'2T'!E63</f>
        <v>0</v>
      </c>
      <c r="D59" s="35">
        <f>+'3T'!E62</f>
        <v>0</v>
      </c>
      <c r="E59" s="35">
        <f>+'4T'!E63</f>
        <v>0</v>
      </c>
      <c r="F59" s="35">
        <f>SUM(B59:E59)</f>
        <v>0</v>
      </c>
      <c r="G59" s="48"/>
    </row>
    <row r="60" spans="1:7" x14ac:dyDescent="0.25">
      <c r="A60" s="35" t="s">
        <v>81</v>
      </c>
      <c r="B60" s="35">
        <f>+'1T'!E61</f>
        <v>5843529569.0299997</v>
      </c>
      <c r="C60" s="34">
        <f>+'2T'!E64</f>
        <v>6569496702.8899994</v>
      </c>
      <c r="D60" s="35">
        <f>+'3T'!E63</f>
        <v>5797486261.2999992</v>
      </c>
      <c r="E60" s="35">
        <f>+'4T'!E64</f>
        <v>6588239375.749999</v>
      </c>
      <c r="F60" s="35">
        <f>SUM(B60:E60)</f>
        <v>24798751908.969997</v>
      </c>
      <c r="G60" s="48"/>
    </row>
    <row r="61" spans="1:7" x14ac:dyDescent="0.25">
      <c r="A61" s="35" t="s">
        <v>80</v>
      </c>
      <c r="B61" s="35">
        <f>+'1T'!E62</f>
        <v>4214812178.04</v>
      </c>
      <c r="C61" s="34">
        <f>+'2T'!E65</f>
        <v>4736248272.25</v>
      </c>
      <c r="D61" s="35">
        <f>+'3T'!E64</f>
        <v>2687619905.9099998</v>
      </c>
      <c r="E61" s="35">
        <f>+'4T'!E65</f>
        <v>4261198537.7999997</v>
      </c>
      <c r="F61" s="35">
        <f>SUM(B61:E61)</f>
        <v>15899878894</v>
      </c>
      <c r="G61" s="48"/>
    </row>
    <row r="62" spans="1:7" x14ac:dyDescent="0.25">
      <c r="A62" s="35" t="s">
        <v>82</v>
      </c>
      <c r="B62" s="35">
        <f>+'1T'!E63</f>
        <v>1628717390.9899998</v>
      </c>
      <c r="C62" s="34">
        <f>+'2T'!E66</f>
        <v>1833248430.6399994</v>
      </c>
      <c r="D62" s="35">
        <f>+'3T'!E65</f>
        <v>3109866355.3899994</v>
      </c>
      <c r="E62" s="35">
        <f>+'4T'!E66</f>
        <v>2327040837.9499993</v>
      </c>
      <c r="F62" s="63">
        <f>F60-F61</f>
        <v>8898873014.9699974</v>
      </c>
      <c r="G62" s="48"/>
    </row>
    <row r="63" spans="1:7" ht="15.75" thickBot="1" x14ac:dyDescent="0.3">
      <c r="A63" s="44"/>
      <c r="B63" s="44"/>
      <c r="C63" s="44"/>
      <c r="D63" s="44"/>
      <c r="E63" s="44"/>
      <c r="F63" s="44"/>
      <c r="G63" s="48"/>
    </row>
    <row r="64" spans="1:7" ht="15.75" thickTop="1" x14ac:dyDescent="0.25">
      <c r="A64" s="47" t="s">
        <v>39</v>
      </c>
      <c r="B64" s="52"/>
      <c r="C64" s="52"/>
      <c r="D64" s="52"/>
      <c r="E64" s="52"/>
      <c r="F64" s="52"/>
      <c r="G64" s="48"/>
    </row>
    <row r="65" spans="1:7" x14ac:dyDescent="0.25">
      <c r="A65" s="47"/>
      <c r="B65" s="47"/>
      <c r="C65" s="47"/>
      <c r="D65" s="48"/>
      <c r="E65" s="48"/>
      <c r="F65" s="48"/>
      <c r="G65" s="48"/>
    </row>
    <row r="66" spans="1:7" x14ac:dyDescent="0.25">
      <c r="G66" s="48"/>
    </row>
    <row r="68" spans="1:7" x14ac:dyDescent="0.25">
      <c r="A68" s="60"/>
    </row>
    <row r="69" spans="1:7" x14ac:dyDescent="0.25">
      <c r="A69" s="60"/>
    </row>
    <row r="70" spans="1:7" x14ac:dyDescent="0.25">
      <c r="A70" s="60"/>
    </row>
  </sheetData>
  <mergeCells count="12">
    <mergeCell ref="A7:F7"/>
    <mergeCell ref="A38:F38"/>
    <mergeCell ref="A1:G1"/>
    <mergeCell ref="A52:F52"/>
    <mergeCell ref="A53:F53"/>
    <mergeCell ref="A54:F54"/>
    <mergeCell ref="A8:F8"/>
    <mergeCell ref="A20:F20"/>
    <mergeCell ref="A21:F21"/>
    <mergeCell ref="A22:F22"/>
    <mergeCell ref="A36:F36"/>
    <mergeCell ref="A37:F3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Stephanie Tatiana Salas Soto</cp:lastModifiedBy>
  <cp:lastPrinted>2018-11-01T20:00:26Z</cp:lastPrinted>
  <dcterms:created xsi:type="dcterms:W3CDTF">2011-10-26T20:29:12Z</dcterms:created>
  <dcterms:modified xsi:type="dcterms:W3CDTF">2019-06-14T18:13:25Z</dcterms:modified>
</cp:coreProperties>
</file>