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21" activeTab="6"/>
  </bookViews>
  <sheets>
    <sheet name="I T" sheetId="1" r:id="rId1"/>
    <sheet name="2 T" sheetId="2" r:id="rId2"/>
    <sheet name="3 T" sheetId="3" r:id="rId3"/>
    <sheet name="4 T" sheetId="4" r:id="rId4"/>
    <sheet name="semestral" sheetId="5" r:id="rId5"/>
    <sheet name=" 3T acum" sheetId="6" r:id="rId6"/>
    <sheet name=" anual" sheetId="7" r:id="rId7"/>
  </sheets>
  <definedNames/>
  <calcPr fullCalcOnLoad="1"/>
</workbook>
</file>

<file path=xl/sharedStrings.xml><?xml version="1.0" encoding="utf-8"?>
<sst xmlns="http://schemas.openxmlformats.org/spreadsheetml/2006/main" count="754" uniqueCount="104">
  <si>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</si>
  <si>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</si>
  <si>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</si>
  <si>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</si>
  <si>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</si>
  <si>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</si>
  <si>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</si>
  <si>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</si>
  <si>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</si>
  <si>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</si>
  <si>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</si>
  <si>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</si>
  <si>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</si>
  <si>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</si>
  <si>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</si>
  <si>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</si>
  <si>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</si>
  <si>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</si>
  <si>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</si>
  <si>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</si>
  <si>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</si>
  <si>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</si>
  <si>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</si>
  <si>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</si>
  <si>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</si>
  <si>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</si>
  <si>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</si>
  <si>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</si>
  <si>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</si>
  <si>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</si>
  <si>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</si>
  <si>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</si>
  <si>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</si>
  <si>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</si>
  <si>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</si>
  <si>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</si>
  <si>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</si>
  <si>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</si>
  <si>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</si>
  <si>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</si>
  <si>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</si>
  <si>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</si>
  <si>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</si>
  <si>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</si>
  <si>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</si>
  <si>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</si>
  <si>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</si>
  <si>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</si>
  <si>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</si>
  <si>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</si>
  <si>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</si>
  <si>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</si>
  <si>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</si>
  <si>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</si>
  <si>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</si>
  <si>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</si>
  <si>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Ingresos Totales: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</si>
  <si>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</si>
  <si>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</si>
  <si>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</si>
  <si>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</si>
  <si>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</si>
  <si>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</si>
  <si>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</si>
  <si>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</si>
  <si>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</si>
  <si>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</si>
  <si>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</si>
  <si>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</si>
  <si>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</si>
  <si>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III Trimestre Acumulado</t>
    </r>
    <r>
      <rPr>
        <sz val="11"/>
        <color indexed="8"/>
        <rFont val="Calibri"/>
        <family val="2"/>
      </rPr>
      <t>¹</t>
    </r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</si>
  <si>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</si>
  <si>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</si>
  <si>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</si>
  <si>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</si>
  <si>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Fuente: Unidad de Fiscalizacion Operativa del CONAPAM</t>
  </si>
  <si>
    <t>Fuente:  Unidad de Fiscalizacion Operativa del CONAPAM</t>
  </si>
  <si>
    <t>Fuente:Unidad de Fiscalizacion Operativa del CONAPAM</t>
  </si>
  <si>
    <t>Subsidio para la atención domiciliar de adultos mayores (Abandonados)</t>
  </si>
  <si>
    <t>3. Transferencias corrientes (Red de Cuido Abandonados)</t>
  </si>
  <si>
    <t>Ingresos efectivos Abandonados</t>
  </si>
  <si>
    <t>Reporte de ingresos efectivos girados por el Fondo de Desarrollo Social y Asignaciones Familiares (Hogares y CD)</t>
  </si>
  <si>
    <t>Nota: El ingreso efectivo del cuadro 4.2 contiene el ingreso de la modalidad de Red de Cuido y Abandonados</t>
  </si>
  <si>
    <t>Primer Trimestre 2017</t>
  </si>
  <si>
    <t xml:space="preserve">Fecha de actualización: </t>
  </si>
  <si>
    <t>Segundo Trimestre 2017</t>
  </si>
  <si>
    <t>Tercer Trimestre 2017</t>
  </si>
  <si>
    <t>Cuarto Trimestre 2017</t>
  </si>
  <si>
    <t>Primer Semestre 2017</t>
  </si>
  <si>
    <t>Tercer Trimestre Acumulado 2017</t>
  </si>
  <si>
    <t>Superavit año 2016</t>
  </si>
  <si>
    <r>
      <t xml:space="preserve">1. Saldo en caja inicial  (5 </t>
    </r>
    <r>
      <rPr>
        <sz val="11"/>
        <color indexed="8"/>
        <rFont val="Calibri"/>
        <family val="2"/>
      </rPr>
      <t>t-1)  (Hogares y CD)</t>
    </r>
  </si>
  <si>
    <r>
      <t xml:space="preserve">1. Saldo en caja inicial  (5 </t>
    </r>
    <r>
      <rPr>
        <sz val="11"/>
        <color indexed="8"/>
        <rFont val="Calibri"/>
        <family val="2"/>
      </rPr>
      <t>t-1)  (Red de Cuido)</t>
    </r>
  </si>
  <si>
    <r>
      <t xml:space="preserve">1. Saldo en caja inicial  (5 </t>
    </r>
    <r>
      <rPr>
        <sz val="11"/>
        <color indexed="8"/>
        <rFont val="Calibri"/>
        <family val="2"/>
      </rPr>
      <t>t-1)  (Abandonados)</t>
    </r>
  </si>
  <si>
    <t>Total superavit 2015</t>
  </si>
  <si>
    <t>Fecha de actualización: 08/05/2017</t>
  </si>
  <si>
    <t>2. Ingresos efectivos recibidos(red)</t>
  </si>
  <si>
    <t>Abandonados</t>
  </si>
  <si>
    <t>setiembre</t>
  </si>
  <si>
    <t>agosto</t>
  </si>
  <si>
    <t>julio</t>
  </si>
  <si>
    <t>junio</t>
  </si>
  <si>
    <t>mayo</t>
  </si>
  <si>
    <t>abril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</si>
</sst>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;\-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165" fontId="0" fillId="0" borderId="0" xfId="47" applyNumberFormat="1" applyFont="1" applyFill="1" applyAlignment="1">
      <alignment wrapText="1"/>
    </xf>
    <xf numFmtId="165" fontId="0" fillId="0" borderId="0" xfId="47" applyNumberFormat="1" applyFont="1" applyFill="1" applyAlignment="1">
      <alignment horizontal="center" wrapText="1"/>
    </xf>
    <xf numFmtId="165" fontId="37" fillId="0" borderId="0" xfId="47" applyNumberFormat="1" applyFont="1" applyFill="1" applyAlignment="1">
      <alignment horizontal="right"/>
    </xf>
    <xf numFmtId="165" fontId="37" fillId="0" borderId="0" xfId="47" applyNumberFormat="1" applyFont="1" applyFill="1" applyBorder="1" applyAlignment="1">
      <alignment vertical="top"/>
    </xf>
    <xf numFmtId="165" fontId="37" fillId="0" borderId="0" xfId="47" applyNumberFormat="1" applyFont="1" applyFill="1" applyAlignment="1">
      <alignment/>
    </xf>
    <xf numFmtId="165" fontId="37" fillId="0" borderId="0" xfId="47" applyNumberFormat="1" applyFont="1" applyFill="1" applyAlignment="1">
      <alignment horizontal="left"/>
    </xf>
    <xf numFmtId="165" fontId="37" fillId="0" borderId="10" xfId="47" applyNumberFormat="1" applyFont="1" applyFill="1" applyBorder="1" applyAlignment="1">
      <alignment horizontal="center" wrapText="1"/>
    </xf>
    <xf numFmtId="165" fontId="0" fillId="0" borderId="0" xfId="47" applyNumberFormat="1" applyFont="1" applyFill="1" applyBorder="1" applyAlignment="1">
      <alignment wrapText="1"/>
    </xf>
    <xf numFmtId="165" fontId="0" fillId="0" borderId="11" xfId="47" applyNumberFormat="1" applyFont="1" applyFill="1" applyBorder="1" applyAlignment="1">
      <alignment wrapText="1"/>
    </xf>
    <xf numFmtId="165" fontId="0" fillId="0" borderId="12" xfId="47" applyNumberFormat="1" applyFont="1" applyFill="1" applyBorder="1" applyAlignment="1">
      <alignment horizontal="center" wrapText="1"/>
    </xf>
    <xf numFmtId="165" fontId="0" fillId="0" borderId="0" xfId="47" applyNumberFormat="1" applyFont="1" applyFill="1" applyAlignment="1">
      <alignment horizontal="left" wrapText="1"/>
    </xf>
    <xf numFmtId="165" fontId="33" fillId="0" borderId="0" xfId="47" applyNumberFormat="1" applyFont="1" applyFill="1" applyAlignment="1">
      <alignment/>
    </xf>
    <xf numFmtId="165" fontId="0" fillId="0" borderId="12" xfId="47" applyNumberFormat="1" applyFont="1" applyFill="1" applyBorder="1" applyAlignment="1">
      <alignment horizontal="center" vertical="center" wrapText="1"/>
    </xf>
    <xf numFmtId="165" fontId="0" fillId="0" borderId="0" xfId="47" applyNumberFormat="1" applyFont="1" applyAlignment="1">
      <alignment/>
    </xf>
    <xf numFmtId="165" fontId="37" fillId="0" borderId="0" xfId="47" applyNumberFormat="1" applyFont="1" applyAlignment="1">
      <alignment/>
    </xf>
    <xf numFmtId="165" fontId="37" fillId="0" borderId="0" xfId="47" applyNumberFormat="1" applyFont="1" applyAlignment="1">
      <alignment horizontal="left"/>
    </xf>
    <xf numFmtId="165" fontId="0" fillId="0" borderId="12" xfId="47" applyNumberFormat="1" applyFont="1" applyFill="1" applyBorder="1" applyAlignment="1">
      <alignment horizontal="center"/>
    </xf>
    <xf numFmtId="165" fontId="0" fillId="0" borderId="12" xfId="47" applyNumberFormat="1" applyFont="1" applyBorder="1" applyAlignment="1">
      <alignment horizontal="center"/>
    </xf>
    <xf numFmtId="165" fontId="0" fillId="0" borderId="12" xfId="47" applyNumberFormat="1" applyFont="1" applyBorder="1" applyAlignment="1">
      <alignment horizontal="center" vertical="center"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Alignment="1">
      <alignment horizontal="center" vertical="center"/>
    </xf>
    <xf numFmtId="165" fontId="0" fillId="0" borderId="0" xfId="47" applyNumberFormat="1" applyFont="1" applyAlignment="1">
      <alignment horizontal="left"/>
    </xf>
    <xf numFmtId="165" fontId="0" fillId="0" borderId="11" xfId="47" applyNumberFormat="1" applyFont="1" applyFill="1" applyBorder="1" applyAlignment="1">
      <alignment/>
    </xf>
    <xf numFmtId="165" fontId="0" fillId="0" borderId="11" xfId="47" applyNumberFormat="1" applyFont="1" applyBorder="1" applyAlignment="1">
      <alignment/>
    </xf>
    <xf numFmtId="165" fontId="0" fillId="0" borderId="11" xfId="47" applyNumberFormat="1" applyFont="1" applyBorder="1" applyAlignment="1">
      <alignment horizontal="center" vertical="center"/>
    </xf>
    <xf numFmtId="165" fontId="0" fillId="0" borderId="0" xfId="4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165" fontId="0" fillId="0" borderId="0" xfId="47" applyNumberFormat="1" applyFont="1" applyAlignment="1">
      <alignment vertical="center"/>
    </xf>
    <xf numFmtId="165" fontId="33" fillId="0" borderId="0" xfId="47" applyNumberFormat="1" applyFont="1" applyFill="1" applyAlignment="1">
      <alignment/>
    </xf>
    <xf numFmtId="165" fontId="33" fillId="0" borderId="0" xfId="47" applyNumberFormat="1" applyFont="1" applyAlignment="1">
      <alignment/>
    </xf>
    <xf numFmtId="165" fontId="0" fillId="0" borderId="13" xfId="47" applyNumberFormat="1" applyFont="1" applyFill="1" applyBorder="1" applyAlignment="1">
      <alignment horizontal="center"/>
    </xf>
    <xf numFmtId="165" fontId="0" fillId="0" borderId="13" xfId="47" applyNumberFormat="1" applyFont="1" applyBorder="1" applyAlignment="1">
      <alignment horizontal="center"/>
    </xf>
    <xf numFmtId="165" fontId="0" fillId="0" borderId="13" xfId="47" applyNumberFormat="1" applyFont="1" applyBorder="1" applyAlignment="1">
      <alignment horizontal="center" vertical="center"/>
    </xf>
    <xf numFmtId="165" fontId="37" fillId="0" borderId="0" xfId="47" applyNumberFormat="1" applyFont="1" applyFill="1" applyBorder="1" applyAlignment="1">
      <alignment horizontal="center"/>
    </xf>
    <xf numFmtId="165" fontId="37" fillId="0" borderId="10" xfId="47" applyNumberFormat="1" applyFont="1" applyFill="1" applyBorder="1" applyAlignment="1">
      <alignment horizontal="center"/>
    </xf>
    <xf numFmtId="165" fontId="37" fillId="0" borderId="0" xfId="47" applyNumberFormat="1" applyFont="1" applyAlignment="1">
      <alignment/>
    </xf>
    <xf numFmtId="165" fontId="37" fillId="0" borderId="0" xfId="47" applyNumberFormat="1" applyFont="1" applyAlignment="1">
      <alignment horizontal="right"/>
    </xf>
    <xf numFmtId="165" fontId="0" fillId="0" borderId="0" xfId="47" applyNumberFormat="1" applyFont="1" applyBorder="1" applyAlignment="1">
      <alignment horizontal="center"/>
    </xf>
    <xf numFmtId="165" fontId="37" fillId="0" borderId="0" xfId="47" applyNumberFormat="1" applyFont="1" applyFill="1" applyBorder="1" applyAlignment="1">
      <alignment horizontal="left" vertical="top"/>
    </xf>
    <xf numFmtId="165" fontId="0" fillId="0" borderId="0" xfId="47" applyNumberFormat="1" applyFont="1" applyFill="1" applyAlignment="1">
      <alignment/>
    </xf>
    <xf numFmtId="165" fontId="0" fillId="0" borderId="13" xfId="47" applyNumberFormat="1" applyFont="1" applyFill="1" applyBorder="1" applyAlignment="1">
      <alignment horizontal="center" wrapText="1"/>
    </xf>
    <xf numFmtId="165" fontId="37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1" fontId="37" fillId="0" borderId="0" xfId="47" applyNumberFormat="1" applyFont="1" applyAlignment="1">
      <alignment horizontal="left"/>
    </xf>
    <xf numFmtId="165" fontId="0" fillId="0" borderId="13" xfId="47" applyNumberFormat="1" applyFont="1" applyFill="1" applyBorder="1" applyAlignment="1">
      <alignment horizontal="center" wrapText="1"/>
    </xf>
    <xf numFmtId="165" fontId="38" fillId="0" borderId="0" xfId="47" applyNumberFormat="1" applyFont="1" applyFill="1" applyBorder="1" applyAlignment="1">
      <alignment/>
    </xf>
    <xf numFmtId="165" fontId="0" fillId="0" borderId="13" xfId="47" applyNumberFormat="1" applyFont="1" applyFill="1" applyBorder="1" applyAlignment="1">
      <alignment horizontal="center" wrapText="1"/>
    </xf>
    <xf numFmtId="165" fontId="0" fillId="0" borderId="0" xfId="47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47" applyNumberFormat="1" applyFont="1" applyAlignment="1">
      <alignment/>
    </xf>
    <xf numFmtId="4" fontId="0" fillId="0" borderId="0" xfId="0" applyNumberFormat="1" applyFont="1" applyAlignment="1">
      <alignment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Fill="1" applyAlignment="1">
      <alignment wrapText="1"/>
    </xf>
    <xf numFmtId="165" fontId="33" fillId="0" borderId="0" xfId="47" applyNumberFormat="1" applyFont="1" applyBorder="1" applyAlignment="1">
      <alignment/>
    </xf>
    <xf numFmtId="165" fontId="5" fillId="0" borderId="0" xfId="47" applyNumberFormat="1" applyFont="1" applyBorder="1" applyAlignment="1">
      <alignment/>
    </xf>
    <xf numFmtId="165" fontId="5" fillId="0" borderId="0" xfId="47" applyNumberFormat="1" applyFont="1" applyFill="1" applyAlignment="1">
      <alignment/>
    </xf>
    <xf numFmtId="165" fontId="5" fillId="0" borderId="0" xfId="47" applyNumberFormat="1" applyFont="1" applyAlignment="1">
      <alignment/>
    </xf>
    <xf numFmtId="37" fontId="0" fillId="0" borderId="0" xfId="47" applyNumberFormat="1" applyFont="1" applyFill="1" applyAlignment="1">
      <alignment horizontal="right" vertical="center" wrapText="1"/>
    </xf>
    <xf numFmtId="165" fontId="0" fillId="0" borderId="0" xfId="47" applyNumberFormat="1" applyFont="1" applyFill="1" applyAlignment="1">
      <alignment horizontal="right" vertical="center" wrapText="1"/>
    </xf>
    <xf numFmtId="37" fontId="0" fillId="0" borderId="11" xfId="47" applyNumberFormat="1" applyFont="1" applyFill="1" applyBorder="1" applyAlignment="1">
      <alignment horizontal="right" vertical="center" wrapText="1"/>
    </xf>
    <xf numFmtId="37" fontId="0" fillId="0" borderId="0" xfId="47" applyNumberFormat="1" applyFont="1" applyFill="1" applyAlignment="1">
      <alignment horizontal="right" wrapText="1"/>
    </xf>
    <xf numFmtId="37" fontId="0" fillId="0" borderId="11" xfId="47" applyNumberFormat="1" applyFont="1" applyFill="1" applyBorder="1" applyAlignment="1">
      <alignment horizontal="right" wrapText="1"/>
    </xf>
    <xf numFmtId="165" fontId="0" fillId="0" borderId="0" xfId="47" applyNumberFormat="1" applyFont="1" applyFill="1" applyAlignment="1">
      <alignment horizontal="right" wrapText="1"/>
    </xf>
    <xf numFmtId="165" fontId="0" fillId="0" borderId="11" xfId="47" applyNumberFormat="1" applyFont="1" applyFill="1" applyBorder="1" applyAlignment="1">
      <alignment horizontal="right" vertical="center" wrapText="1"/>
    </xf>
    <xf numFmtId="37" fontId="0" fillId="0" borderId="0" xfId="47" applyNumberFormat="1" applyFont="1" applyAlignment="1">
      <alignment horizontal="right"/>
    </xf>
    <xf numFmtId="37" fontId="0" fillId="0" borderId="0" xfId="47" applyNumberFormat="1" applyFont="1" applyAlignment="1">
      <alignment horizontal="right" vertical="center"/>
    </xf>
    <xf numFmtId="37" fontId="0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Fill="1" applyAlignment="1">
      <alignment horizontal="right"/>
    </xf>
    <xf numFmtId="37" fontId="0" fillId="0" borderId="11" xfId="47" applyNumberFormat="1" applyFont="1" applyBorder="1" applyAlignment="1">
      <alignment horizontal="right" vertical="center"/>
    </xf>
    <xf numFmtId="37" fontId="0" fillId="0" borderId="0" xfId="47" applyNumberFormat="1" applyFont="1" applyAlignment="1">
      <alignment vertical="center"/>
    </xf>
    <xf numFmtId="37" fontId="0" fillId="0" borderId="0" xfId="47" applyNumberFormat="1" applyFont="1" applyFill="1" applyAlignment="1">
      <alignment vertical="center"/>
    </xf>
    <xf numFmtId="37" fontId="0" fillId="0" borderId="11" xfId="47" applyNumberFormat="1" applyFont="1" applyBorder="1" applyAlignment="1">
      <alignment vertical="center"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/>
    </xf>
    <xf numFmtId="37" fontId="0" fillId="0" borderId="0" xfId="47" applyNumberFormat="1" applyFont="1" applyAlignment="1">
      <alignment/>
    </xf>
    <xf numFmtId="37" fontId="0" fillId="0" borderId="0" xfId="47" applyNumberFormat="1" applyFont="1" applyBorder="1" applyAlignment="1">
      <alignment/>
    </xf>
    <xf numFmtId="3" fontId="0" fillId="0" borderId="0" xfId="47" applyNumberFormat="1" applyFont="1" applyAlignment="1">
      <alignment horizontal="right" vertical="center"/>
    </xf>
    <xf numFmtId="37" fontId="5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Border="1" applyAlignment="1">
      <alignment horizontal="right" vertical="center"/>
    </xf>
    <xf numFmtId="37" fontId="0" fillId="0" borderId="11" xfId="47" applyNumberFormat="1" applyFont="1" applyBorder="1" applyAlignment="1">
      <alignment/>
    </xf>
    <xf numFmtId="165" fontId="0" fillId="0" borderId="0" xfId="47" applyNumberFormat="1" applyFont="1" applyAlignment="1">
      <alignment/>
    </xf>
    <xf numFmtId="165" fontId="0" fillId="0" borderId="0" xfId="47" applyNumberFormat="1" applyFont="1" applyFill="1" applyAlignment="1">
      <alignment wrapText="1"/>
    </xf>
    <xf numFmtId="37" fontId="0" fillId="0" borderId="0" xfId="47" applyNumberFormat="1" applyFont="1" applyAlignment="1">
      <alignment horizontal="right" vertical="center"/>
    </xf>
    <xf numFmtId="165" fontId="0" fillId="0" borderId="0" xfId="47" applyNumberFormat="1" applyFont="1" applyFill="1" applyAlignment="1">
      <alignment wrapText="1"/>
    </xf>
    <xf numFmtId="37" fontId="0" fillId="0" borderId="0" xfId="47" applyNumberFormat="1" applyFont="1" applyAlignment="1">
      <alignment horizontal="right" vertical="center"/>
    </xf>
    <xf numFmtId="165" fontId="0" fillId="0" borderId="0" xfId="47" applyNumberFormat="1" applyFont="1" applyAlignment="1">
      <alignment/>
    </xf>
    <xf numFmtId="165" fontId="0" fillId="0" borderId="0" xfId="47" applyNumberFormat="1" applyFont="1" applyFill="1" applyAlignment="1">
      <alignment wrapText="1"/>
    </xf>
    <xf numFmtId="165" fontId="0" fillId="0" borderId="0" xfId="47" applyNumberFormat="1" applyFont="1" applyAlignment="1">
      <alignment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Alignment="1">
      <alignment horizontal="center" vertical="center"/>
    </xf>
    <xf numFmtId="164" fontId="0" fillId="0" borderId="0" xfId="47" applyFont="1" applyAlignment="1">
      <alignment/>
    </xf>
    <xf numFmtId="165" fontId="37" fillId="0" borderId="10" xfId="47" applyNumberFormat="1" applyFont="1" applyFill="1" applyBorder="1" applyAlignment="1">
      <alignment horizontal="center"/>
    </xf>
    <xf numFmtId="37" fontId="0" fillId="16" borderId="0" xfId="47" applyNumberFormat="1" applyFont="1" applyFill="1" applyAlignment="1">
      <alignment horizontal="right" vertical="center"/>
    </xf>
    <xf numFmtId="166" fontId="0" fillId="0" borderId="0" xfId="47" applyNumberFormat="1" applyFont="1" applyAlignment="1">
      <alignment/>
    </xf>
    <xf numFmtId="164" fontId="0" fillId="0" borderId="0" xfId="47" applyNumberFormat="1" applyFont="1" applyAlignment="1">
      <alignment/>
    </xf>
    <xf numFmtId="164" fontId="0" fillId="0" borderId="0" xfId="47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47" applyNumberFormat="1" applyFont="1" applyFill="1" applyAlignment="1">
      <alignment/>
    </xf>
    <xf numFmtId="165" fontId="0" fillId="0" borderId="0" xfId="47" applyNumberFormat="1" applyFont="1" applyAlignment="1">
      <alignment/>
    </xf>
    <xf numFmtId="164" fontId="0" fillId="0" borderId="0" xfId="47" applyFont="1" applyBorder="1" applyAlignment="1">
      <alignment/>
    </xf>
    <xf numFmtId="37" fontId="0" fillId="16" borderId="0" xfId="47" applyNumberFormat="1" applyFont="1" applyFill="1" applyAlignment="1">
      <alignment horizontal="right" vertical="center"/>
    </xf>
    <xf numFmtId="165" fontId="37" fillId="0" borderId="0" xfId="47" applyNumberFormat="1" applyFont="1" applyFill="1" applyBorder="1" applyAlignment="1">
      <alignment horizontal="center" wrapText="1"/>
    </xf>
    <xf numFmtId="165" fontId="0" fillId="0" borderId="0" xfId="47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37" fontId="5" fillId="0" borderId="0" xfId="47" applyNumberFormat="1" applyFont="1" applyFill="1" applyAlignment="1">
      <alignment horizontal="right" vertical="center" wrapText="1"/>
    </xf>
    <xf numFmtId="37" fontId="6" fillId="0" borderId="0" xfId="47" applyNumberFormat="1" applyFont="1" applyFill="1" applyAlignment="1">
      <alignment horizontal="right" vertical="center" wrapText="1"/>
    </xf>
    <xf numFmtId="37" fontId="5" fillId="0" borderId="0" xfId="47" applyNumberFormat="1" applyFont="1" applyFill="1" applyBorder="1" applyAlignment="1">
      <alignment horizontal="right" vertical="center" wrapText="1"/>
    </xf>
    <xf numFmtId="165" fontId="0" fillId="0" borderId="11" xfId="4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37" fillId="0" borderId="0" xfId="47" applyNumberFormat="1" applyFont="1" applyFill="1" applyAlignment="1">
      <alignment wrapText="1"/>
    </xf>
    <xf numFmtId="165" fontId="0" fillId="0" borderId="0" xfId="47" applyNumberFormat="1" applyFont="1" applyFill="1" applyAlignment="1">
      <alignment wrapText="1"/>
    </xf>
    <xf numFmtId="37" fontId="5" fillId="0" borderId="0" xfId="47" applyNumberFormat="1" applyFont="1" applyFill="1" applyBorder="1" applyAlignment="1">
      <alignment horizontal="right" wrapText="1"/>
    </xf>
    <xf numFmtId="165" fontId="0" fillId="0" borderId="11" xfId="47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167" fontId="0" fillId="0" borderId="0" xfId="47" applyNumberFormat="1" applyFont="1" applyFill="1" applyAlignment="1">
      <alignment horizontal="right" vertical="center"/>
    </xf>
    <xf numFmtId="165" fontId="0" fillId="0" borderId="0" xfId="47" applyNumberFormat="1" applyFont="1" applyFill="1" applyAlignment="1">
      <alignment horizontal="right" vertical="center"/>
    </xf>
    <xf numFmtId="164" fontId="0" fillId="0" borderId="0" xfId="47" applyNumberFormat="1" applyFont="1" applyFill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5" fontId="37" fillId="0" borderId="0" xfId="47" applyNumberFormat="1" applyFont="1" applyFill="1" applyBorder="1" applyAlignment="1">
      <alignment horizontal="center" wrapText="1"/>
    </xf>
    <xf numFmtId="165" fontId="37" fillId="0" borderId="0" xfId="47" applyNumberFormat="1" applyFont="1" applyFill="1" applyAlignment="1">
      <alignment horizontal="center" wrapText="1"/>
    </xf>
    <xf numFmtId="165" fontId="0" fillId="0" borderId="0" xfId="47" applyNumberFormat="1" applyFont="1" applyFill="1" applyAlignment="1">
      <alignment horizontal="center" vertical="center" wrapText="1"/>
    </xf>
    <xf numFmtId="165" fontId="0" fillId="0" borderId="0" xfId="47" applyNumberFormat="1" applyFont="1" applyAlignment="1">
      <alignment horizontal="center" vertical="center"/>
    </xf>
    <xf numFmtId="165" fontId="0" fillId="0" borderId="0" xfId="47" applyNumberFormat="1" applyFont="1" applyAlignment="1">
      <alignment horizontal="center" vertical="center" wrapText="1"/>
    </xf>
    <xf numFmtId="165" fontId="37" fillId="0" borderId="0" xfId="47" applyNumberFormat="1" applyFont="1" applyFill="1" applyAlignment="1">
      <alignment horizontal="center"/>
    </xf>
    <xf numFmtId="165" fontId="37" fillId="0" borderId="0" xfId="47" applyNumberFormat="1" applyFont="1" applyFill="1" applyBorder="1" applyAlignment="1">
      <alignment horizontal="center"/>
    </xf>
    <xf numFmtId="165" fontId="37" fillId="0" borderId="10" xfId="47" applyNumberFormat="1" applyFont="1" applyFill="1" applyBorder="1" applyAlignment="1">
      <alignment horizontal="center"/>
    </xf>
    <xf numFmtId="165" fontId="0" fillId="0" borderId="0" xfId="47" applyNumberFormat="1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0" zoomScaleNormal="80" zoomScalePageLayoutView="0" workbookViewId="0" topLeftCell="C88">
      <selection activeCell="D94" sqref="D94"/>
    </sheetView>
  </sheetViews>
  <sheetFormatPr defaultColWidth="11.57421875" defaultRowHeight="15" customHeight="1"/>
  <cols>
    <col min="1" max="1" width="72.421875" style="1" customWidth="1"/>
    <col min="2" max="2" width="27.57421875" style="1" customWidth="1"/>
    <col min="3" max="3" width="15.28125" style="1" bestFit="1" customWidth="1"/>
    <col min="4" max="4" width="21.8515625" style="1" customWidth="1"/>
    <col min="5" max="5" width="22.8515625" style="1" customWidth="1"/>
    <col min="6" max="6" width="21.28125" style="1" customWidth="1"/>
    <col min="7" max="7" width="11.57421875" style="1" customWidth="1"/>
    <col min="8" max="8" width="15.8515625" style="1" bestFit="1" customWidth="1"/>
    <col min="9" max="16384" width="11.57421875" style="1" customWidth="1"/>
  </cols>
  <sheetData>
    <row r="1" spans="1:6" ht="15" customHeight="1">
      <c r="A1" s="130" t="s">
        <v>20</v>
      </c>
      <c r="B1" s="130"/>
      <c r="C1" s="130"/>
      <c r="D1" s="130"/>
      <c r="E1" s="130"/>
      <c r="F1" s="130"/>
    </row>
    <row r="2" spans="1:6" ht="15">
      <c r="A2" s="3" t="s">
        <v>0</v>
      </c>
      <c r="B2" s="4" t="s">
        <v>22</v>
      </c>
      <c r="C2" s="5"/>
      <c r="D2" s="5"/>
      <c r="E2" s="5"/>
      <c r="F2" s="5"/>
    </row>
    <row r="3" spans="1:6" ht="15" customHeight="1">
      <c r="A3" s="3" t="s">
        <v>1</v>
      </c>
      <c r="B3" s="4" t="s">
        <v>21</v>
      </c>
      <c r="C3" s="5"/>
      <c r="D3" s="5"/>
      <c r="E3" s="5"/>
      <c r="F3" s="5"/>
    </row>
    <row r="4" spans="1:6" ht="15" customHeight="1">
      <c r="A4" s="3" t="s">
        <v>11</v>
      </c>
      <c r="B4" s="5" t="s">
        <v>63</v>
      </c>
      <c r="C4" s="5"/>
      <c r="D4" s="5"/>
      <c r="E4" s="5"/>
      <c r="F4" s="5"/>
    </row>
    <row r="5" spans="1:6" ht="15" customHeight="1">
      <c r="A5" s="3" t="s">
        <v>48</v>
      </c>
      <c r="B5" s="6" t="s">
        <v>83</v>
      </c>
      <c r="C5" s="5"/>
      <c r="D5" s="5"/>
      <c r="E5" s="5"/>
      <c r="F5" s="5"/>
    </row>
    <row r="6" spans="1:6" ht="15" customHeight="1">
      <c r="A6" s="92"/>
      <c r="B6" s="92"/>
      <c r="C6" s="92"/>
      <c r="D6" s="92"/>
      <c r="E6" s="92"/>
      <c r="F6" s="92"/>
    </row>
    <row r="7" spans="1:6" ht="15" customHeight="1">
      <c r="A7" s="130" t="s">
        <v>9</v>
      </c>
      <c r="B7" s="130"/>
      <c r="C7" s="130"/>
      <c r="D7" s="130"/>
      <c r="E7" s="130"/>
      <c r="F7" s="130"/>
    </row>
    <row r="8" spans="1:6" ht="15" customHeight="1">
      <c r="A8" s="130" t="s">
        <v>12</v>
      </c>
      <c r="B8" s="130"/>
      <c r="C8" s="130"/>
      <c r="D8" s="130"/>
      <c r="E8" s="130"/>
      <c r="F8" s="130"/>
    </row>
    <row r="9" spans="1:6" ht="15" customHeight="1">
      <c r="A9" s="129" t="s">
        <v>51</v>
      </c>
      <c r="B9" s="129"/>
      <c r="C9" s="129"/>
      <c r="D9" s="129"/>
      <c r="E9" s="129"/>
      <c r="F9" s="129"/>
    </row>
    <row r="10" spans="1:6" s="8" customFormat="1" ht="15" customHeight="1">
      <c r="A10" s="7"/>
      <c r="B10" s="7"/>
      <c r="C10" s="7"/>
      <c r="D10" s="7"/>
      <c r="E10" s="7"/>
      <c r="F10" s="7"/>
    </row>
    <row r="11" spans="1:6" ht="15" customHeight="1" thickBot="1">
      <c r="A11" s="46" t="s">
        <v>66</v>
      </c>
      <c r="B11" s="46"/>
      <c r="C11" s="46" t="s">
        <v>3</v>
      </c>
      <c r="D11" s="46" t="s">
        <v>4</v>
      </c>
      <c r="E11" s="46" t="s">
        <v>5</v>
      </c>
      <c r="F11" s="46" t="s">
        <v>67</v>
      </c>
    </row>
    <row r="12" spans="1:6" ht="15" customHeight="1">
      <c r="A12" s="92"/>
      <c r="B12" s="92"/>
      <c r="C12" s="92"/>
      <c r="D12" s="92"/>
      <c r="E12" s="92"/>
      <c r="F12" s="92"/>
    </row>
    <row r="13" spans="1:6" ht="15">
      <c r="A13" s="131" t="s">
        <v>23</v>
      </c>
      <c r="B13" s="8" t="s">
        <v>60</v>
      </c>
      <c r="C13" s="59">
        <v>1110</v>
      </c>
      <c r="D13" s="59">
        <f>+(C13-D15)+204</f>
        <v>337</v>
      </c>
      <c r="E13" s="59">
        <f>+(D13-E15)+46</f>
        <v>136</v>
      </c>
      <c r="F13" s="64">
        <f>E13</f>
        <v>136</v>
      </c>
    </row>
    <row r="14" spans="1:6" ht="15" customHeight="1">
      <c r="A14" s="131"/>
      <c r="B14" s="8" t="s">
        <v>61</v>
      </c>
      <c r="C14" s="59">
        <v>592</v>
      </c>
      <c r="D14" s="59">
        <v>1509</v>
      </c>
      <c r="E14" s="59">
        <v>1629</v>
      </c>
      <c r="F14" s="64">
        <f aca="true" t="shared" si="0" ref="F14:F24">AVERAGE(C14:E14)</f>
        <v>1243.3333333333333</v>
      </c>
    </row>
    <row r="15" spans="1:6" ht="15" customHeight="1">
      <c r="A15" s="131"/>
      <c r="B15" s="8" t="s">
        <v>62</v>
      </c>
      <c r="C15" s="59">
        <v>0</v>
      </c>
      <c r="D15" s="59">
        <v>977</v>
      </c>
      <c r="E15" s="59">
        <v>247</v>
      </c>
      <c r="F15" s="64">
        <f t="shared" si="0"/>
        <v>408</v>
      </c>
    </row>
    <row r="16" spans="1:6" ht="15">
      <c r="A16" s="131" t="s">
        <v>24</v>
      </c>
      <c r="B16" s="8" t="s">
        <v>60</v>
      </c>
      <c r="C16" s="59">
        <v>198</v>
      </c>
      <c r="D16" s="59">
        <f>+(C16-D18)+224</f>
        <v>326</v>
      </c>
      <c r="E16" s="59">
        <f>+(D16-E18)+83</f>
        <v>175</v>
      </c>
      <c r="F16" s="64">
        <f>E16</f>
        <v>175</v>
      </c>
    </row>
    <row r="17" spans="1:6" ht="15" customHeight="1">
      <c r="A17" s="131"/>
      <c r="B17" s="8" t="s">
        <v>61</v>
      </c>
      <c r="C17" s="59">
        <v>927</v>
      </c>
      <c r="D17" s="59">
        <v>921</v>
      </c>
      <c r="E17" s="59">
        <v>1048</v>
      </c>
      <c r="F17" s="64">
        <f t="shared" si="0"/>
        <v>965.3333333333334</v>
      </c>
    </row>
    <row r="18" spans="1:6" ht="15" customHeight="1">
      <c r="A18" s="131"/>
      <c r="B18" s="8" t="s">
        <v>62</v>
      </c>
      <c r="C18" s="59">
        <v>0</v>
      </c>
      <c r="D18" s="59">
        <v>96</v>
      </c>
      <c r="E18" s="59">
        <v>234</v>
      </c>
      <c r="F18" s="64">
        <f t="shared" si="0"/>
        <v>110</v>
      </c>
    </row>
    <row r="19" spans="1:6" ht="15">
      <c r="A19" s="131" t="s">
        <v>25</v>
      </c>
      <c r="B19" s="8" t="s">
        <v>60</v>
      </c>
      <c r="C19" s="59">
        <v>6584</v>
      </c>
      <c r="D19" s="59">
        <f>+(C19-D21)+848</f>
        <v>1609</v>
      </c>
      <c r="E19" s="59">
        <f>+(D19-E21)+401</f>
        <v>710</v>
      </c>
      <c r="F19" s="64">
        <f>E19</f>
        <v>710</v>
      </c>
    </row>
    <row r="20" spans="1:6" ht="15" customHeight="1">
      <c r="A20" s="131"/>
      <c r="B20" s="8" t="s">
        <v>61</v>
      </c>
      <c r="C20" s="59">
        <v>3282</v>
      </c>
      <c r="D20" s="59">
        <v>8798</v>
      </c>
      <c r="E20" s="59">
        <v>10064</v>
      </c>
      <c r="F20" s="64">
        <f t="shared" si="0"/>
        <v>7381.333333333333</v>
      </c>
    </row>
    <row r="21" spans="1:6" ht="15" customHeight="1">
      <c r="A21" s="131"/>
      <c r="B21" s="8" t="s">
        <v>62</v>
      </c>
      <c r="C21" s="59">
        <v>0</v>
      </c>
      <c r="D21" s="59">
        <v>5823</v>
      </c>
      <c r="E21" s="59">
        <v>1300</v>
      </c>
      <c r="F21" s="64">
        <f t="shared" si="0"/>
        <v>2374.3333333333335</v>
      </c>
    </row>
    <row r="22" spans="1:6" s="54" customFormat="1" ht="15" customHeight="1">
      <c r="A22" s="109" t="s">
        <v>78</v>
      </c>
      <c r="B22" s="77" t="s">
        <v>60</v>
      </c>
      <c r="C22" s="59">
        <v>108</v>
      </c>
      <c r="D22" s="59">
        <v>0</v>
      </c>
      <c r="E22" s="59">
        <v>0</v>
      </c>
      <c r="F22" s="62">
        <f>E22</f>
        <v>0</v>
      </c>
    </row>
    <row r="23" spans="1:6" s="54" customFormat="1" ht="15" customHeight="1">
      <c r="A23" s="78"/>
      <c r="B23" s="77" t="s">
        <v>61</v>
      </c>
      <c r="C23" s="59">
        <v>0</v>
      </c>
      <c r="D23" s="59">
        <v>183</v>
      </c>
      <c r="E23" s="59">
        <v>210</v>
      </c>
      <c r="F23" s="62">
        <f t="shared" si="0"/>
        <v>131</v>
      </c>
    </row>
    <row r="24" spans="1:6" s="54" customFormat="1" ht="15" customHeight="1">
      <c r="A24" s="78"/>
      <c r="B24" s="77" t="s">
        <v>62</v>
      </c>
      <c r="C24" s="59">
        <v>0</v>
      </c>
      <c r="D24" s="59">
        <v>108</v>
      </c>
      <c r="E24" s="59">
        <v>0</v>
      </c>
      <c r="F24" s="62">
        <f t="shared" si="0"/>
        <v>36</v>
      </c>
    </row>
    <row r="25" spans="1:6" s="54" customFormat="1" ht="15" customHeight="1">
      <c r="A25" s="108"/>
      <c r="B25" s="8"/>
      <c r="C25" s="59"/>
      <c r="D25" s="59"/>
      <c r="E25" s="59"/>
      <c r="F25" s="64"/>
    </row>
    <row r="26" spans="1:6" ht="15" customHeight="1">
      <c r="A26" s="92"/>
      <c r="B26" s="92"/>
      <c r="C26" s="59"/>
      <c r="D26" s="59"/>
      <c r="E26" s="59"/>
      <c r="F26" s="60"/>
    </row>
    <row r="27" spans="1:6" ht="15" customHeight="1" thickBot="1">
      <c r="A27" s="9" t="s">
        <v>13</v>
      </c>
      <c r="B27" s="9" t="s">
        <v>52</v>
      </c>
      <c r="C27" s="61">
        <f>+C14+C15+C17+C18+C20+C21+C23+C24</f>
        <v>4801</v>
      </c>
      <c r="D27" s="61">
        <f>+D14+D15+D17+D18+D20+D21+D23+D24</f>
        <v>18415</v>
      </c>
      <c r="E27" s="61">
        <f>+E14+E15+E17+E18+E20+E21+E23+E24</f>
        <v>14732</v>
      </c>
      <c r="F27" s="65">
        <f>AVERAGE(C27:E27)</f>
        <v>12649.333333333334</v>
      </c>
    </row>
    <row r="28" spans="1:6" ht="15" customHeight="1" thickTop="1">
      <c r="A28" s="47" t="s">
        <v>68</v>
      </c>
      <c r="B28" s="8"/>
      <c r="C28" s="8"/>
      <c r="D28" s="8"/>
      <c r="E28" s="8"/>
      <c r="F28" s="8"/>
    </row>
    <row r="29" spans="1:6" ht="15" customHeight="1">
      <c r="A29" s="92" t="s">
        <v>75</v>
      </c>
      <c r="B29" s="92"/>
      <c r="C29" s="92"/>
      <c r="D29" s="92"/>
      <c r="E29" s="92"/>
      <c r="F29" s="92"/>
    </row>
    <row r="30" spans="1:6" ht="15" customHeight="1">
      <c r="A30" s="92"/>
      <c r="B30" s="92"/>
      <c r="C30" s="92"/>
      <c r="D30" s="92"/>
      <c r="E30" s="92"/>
      <c r="F30" s="92"/>
    </row>
    <row r="31" spans="1:6" ht="15" customHeight="1">
      <c r="A31" s="92"/>
      <c r="B31" s="92"/>
      <c r="C31" s="92"/>
      <c r="D31" s="92"/>
      <c r="E31" s="92"/>
      <c r="F31" s="92"/>
    </row>
    <row r="32" spans="1:6" ht="15" customHeight="1">
      <c r="A32" s="129" t="s">
        <v>14</v>
      </c>
      <c r="B32" s="129"/>
      <c r="C32" s="129"/>
      <c r="D32" s="129"/>
      <c r="E32" s="129"/>
      <c r="F32" s="129"/>
    </row>
    <row r="33" spans="1:6" ht="15" customHeight="1">
      <c r="A33" s="130" t="s">
        <v>31</v>
      </c>
      <c r="B33" s="130"/>
      <c r="C33" s="130"/>
      <c r="D33" s="130"/>
      <c r="E33" s="130"/>
      <c r="F33" s="130"/>
    </row>
    <row r="34" spans="1:6" ht="15" customHeight="1">
      <c r="A34" s="129" t="s">
        <v>53</v>
      </c>
      <c r="B34" s="129"/>
      <c r="C34" s="129"/>
      <c r="D34" s="129"/>
      <c r="E34" s="129"/>
      <c r="F34" s="129"/>
    </row>
    <row r="35" spans="1:6" s="8" customFormat="1" ht="15" customHeight="1">
      <c r="A35" s="107"/>
      <c r="B35" s="107"/>
      <c r="C35" s="107"/>
      <c r="D35" s="107"/>
      <c r="E35" s="107"/>
      <c r="F35" s="107"/>
    </row>
    <row r="36" spans="1:6" ht="15" customHeight="1" thickBot="1">
      <c r="A36" s="10" t="s">
        <v>66</v>
      </c>
      <c r="B36" s="10"/>
      <c r="C36" s="10" t="s">
        <v>3</v>
      </c>
      <c r="D36" s="10" t="s">
        <v>4</v>
      </c>
      <c r="E36" s="10" t="s">
        <v>5</v>
      </c>
      <c r="F36" s="10" t="s">
        <v>6</v>
      </c>
    </row>
    <row r="37" spans="1:6" ht="15" customHeight="1">
      <c r="A37" s="92"/>
      <c r="B37" s="92"/>
      <c r="C37" s="2"/>
      <c r="D37" s="2"/>
      <c r="E37" s="2"/>
      <c r="F37" s="2"/>
    </row>
    <row r="38" spans="1:6" ht="15" customHeight="1">
      <c r="A38" s="11" t="s">
        <v>23</v>
      </c>
      <c r="B38" s="92" t="s">
        <v>58</v>
      </c>
      <c r="C38" s="62">
        <v>104316320</v>
      </c>
      <c r="D38" s="62">
        <v>265900890</v>
      </c>
      <c r="E38" s="62">
        <v>287222301</v>
      </c>
      <c r="F38" s="62">
        <f aca="true" t="shared" si="1" ref="F38:F45">SUM(C38:E38)</f>
        <v>657439511</v>
      </c>
    </row>
    <row r="39" spans="1:6" ht="15" customHeight="1">
      <c r="A39" s="11"/>
      <c r="B39" s="92" t="s">
        <v>57</v>
      </c>
      <c r="C39" s="62">
        <v>0</v>
      </c>
      <c r="D39" s="62">
        <v>172157170</v>
      </c>
      <c r="E39" s="62">
        <v>43523870</v>
      </c>
      <c r="F39" s="62">
        <f t="shared" si="1"/>
        <v>215681040</v>
      </c>
    </row>
    <row r="40" spans="1:6" ht="15" customHeight="1">
      <c r="A40" s="11" t="s">
        <v>24</v>
      </c>
      <c r="B40" s="92" t="s">
        <v>58</v>
      </c>
      <c r="C40" s="62">
        <v>65338668</v>
      </c>
      <c r="D40" s="62">
        <v>64915764</v>
      </c>
      <c r="E40" s="62">
        <v>73867232</v>
      </c>
      <c r="F40" s="62">
        <f t="shared" si="1"/>
        <v>204121664</v>
      </c>
    </row>
    <row r="41" spans="1:6" ht="15" customHeight="1">
      <c r="A41" s="11"/>
      <c r="B41" s="92" t="s">
        <v>57</v>
      </c>
      <c r="C41" s="62">
        <v>0</v>
      </c>
      <c r="D41" s="62">
        <v>6766464</v>
      </c>
      <c r="E41" s="62">
        <v>16493256</v>
      </c>
      <c r="F41" s="62">
        <f t="shared" si="1"/>
        <v>23259720</v>
      </c>
    </row>
    <row r="42" spans="1:6" ht="15" customHeight="1">
      <c r="A42" s="11" t="s">
        <v>25</v>
      </c>
      <c r="B42" s="92" t="s">
        <v>58</v>
      </c>
      <c r="C42" s="62">
        <v>163151625</v>
      </c>
      <c r="D42" s="62">
        <v>512864625</v>
      </c>
      <c r="E42" s="62">
        <v>535318875</v>
      </c>
      <c r="F42" s="62">
        <f t="shared" si="1"/>
        <v>1211335125</v>
      </c>
    </row>
    <row r="43" spans="1:6" ht="15" customHeight="1">
      <c r="A43" s="11"/>
      <c r="B43" s="92" t="s">
        <v>57</v>
      </c>
      <c r="C43" s="62">
        <v>0</v>
      </c>
      <c r="D43" s="62">
        <v>353535000</v>
      </c>
      <c r="E43" s="62">
        <v>74529000</v>
      </c>
      <c r="F43" s="62">
        <f t="shared" si="1"/>
        <v>428064000</v>
      </c>
    </row>
    <row r="44" spans="1:6" ht="15" customHeight="1">
      <c r="A44" s="110" t="s">
        <v>78</v>
      </c>
      <c r="B44" s="43" t="s">
        <v>58</v>
      </c>
      <c r="C44" s="62">
        <v>0</v>
      </c>
      <c r="D44" s="62">
        <v>90000000</v>
      </c>
      <c r="E44" s="62">
        <v>106350000</v>
      </c>
      <c r="F44" s="62">
        <f t="shared" si="1"/>
        <v>196350000</v>
      </c>
    </row>
    <row r="45" spans="1:6" ht="15" customHeight="1">
      <c r="A45" s="110"/>
      <c r="B45" s="43" t="s">
        <v>57</v>
      </c>
      <c r="C45" s="62">
        <v>0</v>
      </c>
      <c r="D45" s="62">
        <v>48950000</v>
      </c>
      <c r="E45" s="62">
        <v>0</v>
      </c>
      <c r="F45" s="62">
        <f t="shared" si="1"/>
        <v>48950000</v>
      </c>
    </row>
    <row r="46" spans="1:6" ht="15" customHeight="1" thickBot="1">
      <c r="A46" s="9" t="s">
        <v>13</v>
      </c>
      <c r="B46" s="9"/>
      <c r="C46" s="63">
        <f>SUM(C38:C45)</f>
        <v>332806613</v>
      </c>
      <c r="D46" s="63">
        <f>SUM(D38:D45)</f>
        <v>1515089913</v>
      </c>
      <c r="E46" s="63">
        <f>SUM(E38:E45)</f>
        <v>1137304534</v>
      </c>
      <c r="F46" s="63">
        <f>SUM(F38:F45)</f>
        <v>2985201060</v>
      </c>
    </row>
    <row r="47" spans="1:6" ht="15" customHeight="1" thickTop="1">
      <c r="A47" s="8" t="s">
        <v>43</v>
      </c>
      <c r="B47" s="92"/>
      <c r="C47" s="92"/>
      <c r="D47" s="92"/>
      <c r="E47" s="92"/>
      <c r="F47" s="92"/>
    </row>
    <row r="48" spans="1:6" ht="15" customHeight="1">
      <c r="A48" s="92" t="s">
        <v>76</v>
      </c>
      <c r="B48" s="92"/>
      <c r="C48" s="92"/>
      <c r="D48" s="92"/>
      <c r="E48" s="92"/>
      <c r="F48" s="92"/>
    </row>
    <row r="49" spans="1:6" ht="15" customHeight="1">
      <c r="A49" s="12"/>
      <c r="B49" s="92"/>
      <c r="C49" s="92"/>
      <c r="D49" s="92"/>
      <c r="E49" s="92"/>
      <c r="F49" s="92"/>
    </row>
    <row r="50" spans="1:6" ht="15" customHeight="1">
      <c r="A50" s="12"/>
      <c r="B50" s="92"/>
      <c r="C50" s="92"/>
      <c r="D50" s="92"/>
      <c r="E50" s="92"/>
      <c r="F50" s="92"/>
    </row>
    <row r="51" spans="1:6" ht="15" customHeight="1">
      <c r="A51" s="12"/>
      <c r="B51" s="92"/>
      <c r="C51" s="92"/>
      <c r="D51" s="92"/>
      <c r="E51" s="92"/>
      <c r="F51" s="92"/>
    </row>
    <row r="52" spans="1:6" ht="15" customHeight="1">
      <c r="A52" s="130" t="s">
        <v>15</v>
      </c>
      <c r="B52" s="130"/>
      <c r="C52" s="130"/>
      <c r="D52" s="130"/>
      <c r="E52" s="130"/>
      <c r="F52" s="92"/>
    </row>
    <row r="53" spans="1:6" ht="15" customHeight="1">
      <c r="A53" s="130" t="s">
        <v>32</v>
      </c>
      <c r="B53" s="130"/>
      <c r="C53" s="130"/>
      <c r="D53" s="130"/>
      <c r="E53" s="130"/>
      <c r="F53" s="92"/>
    </row>
    <row r="54" spans="1:6" ht="15" customHeight="1">
      <c r="A54" s="129" t="s">
        <v>53</v>
      </c>
      <c r="B54" s="129"/>
      <c r="C54" s="129"/>
      <c r="D54" s="129"/>
      <c r="E54" s="129"/>
      <c r="F54" s="92"/>
    </row>
    <row r="55" spans="1:6" ht="15" customHeight="1">
      <c r="A55" s="7"/>
      <c r="B55" s="7"/>
      <c r="C55" s="7"/>
      <c r="D55" s="7"/>
      <c r="E55" s="7"/>
      <c r="F55" s="92"/>
    </row>
    <row r="56" spans="1:6" ht="15" customHeight="1" thickBot="1">
      <c r="A56" s="10" t="s">
        <v>10</v>
      </c>
      <c r="B56" s="13" t="s">
        <v>3</v>
      </c>
      <c r="C56" s="13" t="s">
        <v>4</v>
      </c>
      <c r="D56" s="13" t="s">
        <v>5</v>
      </c>
      <c r="E56" s="13" t="s">
        <v>6</v>
      </c>
      <c r="F56" s="92"/>
    </row>
    <row r="57" spans="1:6" ht="15" customHeight="1">
      <c r="A57" s="92"/>
      <c r="B57" s="60"/>
      <c r="C57" s="60"/>
      <c r="D57" s="60"/>
      <c r="E57" s="60"/>
      <c r="F57" s="92"/>
    </row>
    <row r="58" spans="1:6" ht="15" customHeight="1">
      <c r="A58" s="92" t="s">
        <v>26</v>
      </c>
      <c r="B58" s="59">
        <v>169654988</v>
      </c>
      <c r="C58" s="59">
        <v>509740288</v>
      </c>
      <c r="D58" s="59">
        <v>421106659</v>
      </c>
      <c r="E58" s="59">
        <f>SUM(B58:D58)</f>
        <v>1100501935</v>
      </c>
      <c r="F58" s="92"/>
    </row>
    <row r="59" spans="1:6" ht="15" customHeight="1">
      <c r="A59" s="92" t="s">
        <v>44</v>
      </c>
      <c r="B59" s="59">
        <v>163151625</v>
      </c>
      <c r="C59" s="59">
        <v>866399625</v>
      </c>
      <c r="D59" s="59">
        <v>609847875</v>
      </c>
      <c r="E59" s="59">
        <f>SUM(B59:D59)</f>
        <v>1639399125</v>
      </c>
      <c r="F59" s="92"/>
    </row>
    <row r="60" spans="1:6" ht="15" customHeight="1">
      <c r="A60" s="92" t="s">
        <v>79</v>
      </c>
      <c r="B60" s="59">
        <v>0</v>
      </c>
      <c r="C60" s="59">
        <v>138950000</v>
      </c>
      <c r="D60" s="59">
        <v>106350000</v>
      </c>
      <c r="E60" s="59">
        <f>SUM(B60:D60)</f>
        <v>245300000</v>
      </c>
      <c r="F60" s="92"/>
    </row>
    <row r="61" spans="1:6" ht="15" customHeight="1">
      <c r="A61" s="92" t="s">
        <v>7</v>
      </c>
      <c r="B61" s="60"/>
      <c r="C61" s="60"/>
      <c r="D61" s="60"/>
      <c r="E61" s="60">
        <f>SUM(B61:D61)</f>
        <v>0</v>
      </c>
      <c r="F61" s="92"/>
    </row>
    <row r="62" spans="1:6" ht="15" customHeight="1">
      <c r="A62" s="92" t="s">
        <v>8</v>
      </c>
      <c r="B62" s="60"/>
      <c r="C62" s="60"/>
      <c r="D62" s="60"/>
      <c r="E62" s="60">
        <f>SUM(B62:D62)</f>
        <v>0</v>
      </c>
      <c r="F62" s="92"/>
    </row>
    <row r="63" spans="1:6" ht="15" customHeight="1" thickBot="1">
      <c r="A63" s="9" t="s">
        <v>13</v>
      </c>
      <c r="B63" s="61">
        <f>SUM(B58:B62)</f>
        <v>332806613</v>
      </c>
      <c r="C63" s="61">
        <f>SUM(C58:C62)</f>
        <v>1515089913</v>
      </c>
      <c r="D63" s="61">
        <f>SUM(D58:D62)</f>
        <v>1137304534</v>
      </c>
      <c r="E63" s="61">
        <f>SUM(E58:E62)</f>
        <v>2985201060</v>
      </c>
      <c r="F63" s="92"/>
    </row>
    <row r="64" spans="1:6" ht="15" customHeight="1" thickTop="1">
      <c r="A64" s="92" t="s">
        <v>75</v>
      </c>
      <c r="B64" s="92"/>
      <c r="C64" s="92"/>
      <c r="D64" s="92"/>
      <c r="E64" s="92"/>
      <c r="F64" s="92"/>
    </row>
    <row r="65" spans="1:6" ht="15" customHeight="1">
      <c r="A65" s="92"/>
      <c r="B65" s="92"/>
      <c r="C65" s="92"/>
      <c r="D65" s="92"/>
      <c r="E65" s="92"/>
      <c r="F65" s="92"/>
    </row>
    <row r="66" spans="1:6" ht="15" customHeight="1">
      <c r="A66" s="92"/>
      <c r="B66" s="92"/>
      <c r="C66" s="92"/>
      <c r="D66" s="92"/>
      <c r="E66" s="92"/>
      <c r="F66" s="92"/>
    </row>
    <row r="67" spans="1:6" ht="15" customHeight="1">
      <c r="A67" s="130" t="s">
        <v>45</v>
      </c>
      <c r="B67" s="130"/>
      <c r="C67" s="130"/>
      <c r="D67" s="130"/>
      <c r="E67" s="130"/>
      <c r="F67" s="92"/>
    </row>
    <row r="68" spans="1:6" ht="15" customHeight="1">
      <c r="A68" s="130" t="s">
        <v>81</v>
      </c>
      <c r="B68" s="130"/>
      <c r="C68" s="130"/>
      <c r="D68" s="130"/>
      <c r="E68" s="130"/>
      <c r="F68" s="92"/>
    </row>
    <row r="69" spans="1:6" ht="15" customHeight="1">
      <c r="A69" s="129" t="s">
        <v>53</v>
      </c>
      <c r="B69" s="129"/>
      <c r="C69" s="129"/>
      <c r="D69" s="129"/>
      <c r="E69" s="129"/>
      <c r="F69" s="92"/>
    </row>
    <row r="70" spans="1:6" ht="15" customHeight="1">
      <c r="A70" s="7"/>
      <c r="B70" s="7"/>
      <c r="C70" s="7"/>
      <c r="D70" s="7"/>
      <c r="E70" s="7"/>
      <c r="F70" s="92"/>
    </row>
    <row r="71" spans="1:6" ht="15" customHeight="1" thickBot="1">
      <c r="A71" s="10" t="s">
        <v>10</v>
      </c>
      <c r="B71" s="10" t="s">
        <v>3</v>
      </c>
      <c r="C71" s="10" t="s">
        <v>4</v>
      </c>
      <c r="D71" s="10" t="s">
        <v>5</v>
      </c>
      <c r="E71" s="10" t="s">
        <v>6</v>
      </c>
      <c r="F71" s="92"/>
    </row>
    <row r="72" spans="1:6" ht="15" customHeight="1">
      <c r="A72" s="92"/>
      <c r="B72" s="108"/>
      <c r="C72" s="108"/>
      <c r="D72" s="108"/>
      <c r="E72" s="108"/>
      <c r="F72" s="92"/>
    </row>
    <row r="73" spans="1:6" ht="15" customHeight="1">
      <c r="A73" s="92" t="s">
        <v>64</v>
      </c>
      <c r="B73" s="111">
        <v>53682507.65</v>
      </c>
      <c r="C73" s="111">
        <f>B77</f>
        <v>288781889.65</v>
      </c>
      <c r="D73" s="111">
        <f>C77</f>
        <v>588550341.6500001</v>
      </c>
      <c r="E73" s="111">
        <f>B73</f>
        <v>53682507.65</v>
      </c>
      <c r="F73" s="92"/>
    </row>
    <row r="74" spans="1:9" ht="15" customHeight="1">
      <c r="A74" s="92" t="s">
        <v>16</v>
      </c>
      <c r="B74" s="111">
        <v>404754370</v>
      </c>
      <c r="C74" s="111">
        <v>809508740</v>
      </c>
      <c r="D74" s="111">
        <v>0</v>
      </c>
      <c r="E74" s="111">
        <f>+SUM(B74:D74)</f>
        <v>1214263110</v>
      </c>
      <c r="F74" s="92"/>
      <c r="G74" s="43"/>
      <c r="H74" s="43"/>
      <c r="I74" s="43"/>
    </row>
    <row r="75" spans="1:6" ht="15" customHeight="1">
      <c r="A75" s="92" t="s">
        <v>17</v>
      </c>
      <c r="B75" s="111">
        <f>B73+B74</f>
        <v>458436877.65</v>
      </c>
      <c r="C75" s="111">
        <f>C73+C74</f>
        <v>1098290629.65</v>
      </c>
      <c r="D75" s="111">
        <f>D73+D74</f>
        <v>588550341.6500001</v>
      </c>
      <c r="E75" s="111">
        <f>+E73+E74</f>
        <v>1267945617.65</v>
      </c>
      <c r="F75" s="92"/>
    </row>
    <row r="76" spans="1:6" ht="15" customHeight="1">
      <c r="A76" s="92" t="s">
        <v>18</v>
      </c>
      <c r="B76" s="112">
        <f>B58</f>
        <v>169654988</v>
      </c>
      <c r="C76" s="112">
        <f>C58</f>
        <v>509740288</v>
      </c>
      <c r="D76" s="112">
        <f>D58</f>
        <v>421106659</v>
      </c>
      <c r="E76" s="111">
        <f>+SUM(B76:D76)</f>
        <v>1100501935</v>
      </c>
      <c r="F76" s="29"/>
    </row>
    <row r="77" spans="1:6" ht="15" customHeight="1">
      <c r="A77" s="8" t="s">
        <v>19</v>
      </c>
      <c r="B77" s="113">
        <f>B75-B76</f>
        <v>288781889.65</v>
      </c>
      <c r="C77" s="113">
        <f>C75-C76</f>
        <v>588550341.6500001</v>
      </c>
      <c r="D77" s="113">
        <f>D75-D76</f>
        <v>167443682.6500001</v>
      </c>
      <c r="E77" s="113">
        <f>+E75-E76</f>
        <v>167443682.6500001</v>
      </c>
      <c r="F77" s="92"/>
    </row>
    <row r="78" spans="1:6" ht="15" customHeight="1" thickBot="1">
      <c r="A78" s="9"/>
      <c r="B78" s="114"/>
      <c r="C78" s="114"/>
      <c r="D78" s="114"/>
      <c r="E78" s="114"/>
      <c r="F78" s="92"/>
    </row>
    <row r="79" spans="1:6" ht="15" customHeight="1" thickTop="1">
      <c r="A79" s="92" t="s">
        <v>75</v>
      </c>
      <c r="B79" s="92"/>
      <c r="C79" s="92"/>
      <c r="D79" s="92"/>
      <c r="E79" s="92"/>
      <c r="F79" s="92"/>
    </row>
    <row r="80" spans="1:6" ht="15" customHeight="1">
      <c r="A80" s="115"/>
      <c r="B80" s="92"/>
      <c r="C80" s="92"/>
      <c r="D80" s="92"/>
      <c r="E80" s="92"/>
      <c r="F80" s="92"/>
    </row>
    <row r="81" spans="1:6" ht="15" customHeight="1">
      <c r="A81" s="92"/>
      <c r="B81" s="92"/>
      <c r="C81" s="92"/>
      <c r="D81" s="92"/>
      <c r="E81" s="92"/>
      <c r="F81" s="92"/>
    </row>
    <row r="82" spans="1:6" ht="15" customHeight="1">
      <c r="A82" s="130" t="s">
        <v>46</v>
      </c>
      <c r="B82" s="130"/>
      <c r="C82" s="130"/>
      <c r="D82" s="130"/>
      <c r="E82" s="130"/>
      <c r="F82" s="116" t="s">
        <v>55</v>
      </c>
    </row>
    <row r="83" spans="1:10" ht="15" customHeight="1">
      <c r="A83" s="130" t="s">
        <v>50</v>
      </c>
      <c r="B83" s="130"/>
      <c r="C83" s="130"/>
      <c r="D83" s="130"/>
      <c r="E83" s="130"/>
      <c r="F83" s="116">
        <f>E74+E89</f>
        <v>2932749360</v>
      </c>
      <c r="H83" s="44"/>
      <c r="J83" s="12"/>
    </row>
    <row r="84" spans="1:6" ht="15" customHeight="1">
      <c r="A84" s="129" t="s">
        <v>53</v>
      </c>
      <c r="B84" s="129"/>
      <c r="C84" s="129"/>
      <c r="D84" s="129"/>
      <c r="E84" s="129"/>
      <c r="F84" s="116"/>
    </row>
    <row r="85" spans="1:6" ht="15" customHeight="1">
      <c r="A85" s="7"/>
      <c r="B85" s="7"/>
      <c r="C85" s="7"/>
      <c r="D85" s="7"/>
      <c r="E85" s="7"/>
      <c r="F85" s="92"/>
    </row>
    <row r="86" spans="1:6" ht="15" customHeight="1" thickBot="1">
      <c r="A86" s="10" t="s">
        <v>10</v>
      </c>
      <c r="B86" s="10" t="s">
        <v>3</v>
      </c>
      <c r="C86" s="10" t="s">
        <v>4</v>
      </c>
      <c r="D86" s="10" t="s">
        <v>5</v>
      </c>
      <c r="E86" s="10" t="s">
        <v>6</v>
      </c>
      <c r="F86" s="92"/>
    </row>
    <row r="87" spans="1:6" ht="15" customHeight="1">
      <c r="A87" s="92"/>
      <c r="B87" s="108"/>
      <c r="C87" s="108"/>
      <c r="D87" s="108"/>
      <c r="E87" s="108"/>
      <c r="F87" s="92"/>
    </row>
    <row r="88" spans="1:6" ht="15" customHeight="1">
      <c r="A88" s="92" t="s">
        <v>64</v>
      </c>
      <c r="B88" s="111">
        <v>90487185.4</v>
      </c>
      <c r="C88" s="111">
        <f>B93</f>
        <v>554057810.4</v>
      </c>
      <c r="D88" s="111">
        <f>C93</f>
        <v>802172185.4000001</v>
      </c>
      <c r="E88" s="111">
        <f>+B88</f>
        <v>90487185.4</v>
      </c>
      <c r="F88" s="92"/>
    </row>
    <row r="89" spans="1:9" ht="15" customHeight="1">
      <c r="A89" s="117" t="s">
        <v>96</v>
      </c>
      <c r="B89" s="111">
        <v>572822250</v>
      </c>
      <c r="C89" s="111">
        <v>1145664000</v>
      </c>
      <c r="D89" s="111">
        <v>0</v>
      </c>
      <c r="E89" s="111">
        <f>SUM(B89:D89)</f>
        <v>1718486250</v>
      </c>
      <c r="F89" s="92"/>
      <c r="G89" s="43"/>
      <c r="H89" s="43"/>
      <c r="I89" s="43"/>
    </row>
    <row r="90" spans="1:9" s="87" customFormat="1" ht="15" customHeight="1">
      <c r="A90" s="92" t="s">
        <v>80</v>
      </c>
      <c r="B90" s="111">
        <v>53900000</v>
      </c>
      <c r="C90" s="111">
        <v>107800000</v>
      </c>
      <c r="D90" s="111">
        <v>0</v>
      </c>
      <c r="E90" s="111">
        <f>SUM(B90:D90)</f>
        <v>161700000</v>
      </c>
      <c r="F90" s="92"/>
      <c r="G90" s="43"/>
      <c r="H90" s="43"/>
      <c r="I90" s="43"/>
    </row>
    <row r="91" spans="1:6" ht="15" customHeight="1">
      <c r="A91" s="92" t="s">
        <v>17</v>
      </c>
      <c r="B91" s="111">
        <f>SUM(B88:B90)</f>
        <v>717209435.4</v>
      </c>
      <c r="C91" s="111">
        <f>SUM(C88:C90)</f>
        <v>1807521810.4</v>
      </c>
      <c r="D91" s="111">
        <f>SUM(D88:D90)</f>
        <v>802172185.4000001</v>
      </c>
      <c r="E91" s="111">
        <f>SUM(E88:E90)</f>
        <v>1970673435.4</v>
      </c>
      <c r="F91" s="92"/>
    </row>
    <row r="92" spans="1:6" ht="15" customHeight="1">
      <c r="A92" s="92" t="s">
        <v>18</v>
      </c>
      <c r="B92" s="111">
        <f>B59+B60</f>
        <v>163151625</v>
      </c>
      <c r="C92" s="111">
        <f>C59+C60</f>
        <v>1005349625</v>
      </c>
      <c r="D92" s="111">
        <f>D59+D60</f>
        <v>716197875</v>
      </c>
      <c r="E92" s="111">
        <f>+SUM(B92:D92)</f>
        <v>1884699125</v>
      </c>
      <c r="F92" s="29"/>
    </row>
    <row r="93" spans="1:6" ht="15" customHeight="1">
      <c r="A93" s="8" t="s">
        <v>19</v>
      </c>
      <c r="B93" s="118">
        <f>B91-B92</f>
        <v>554057810.4</v>
      </c>
      <c r="C93" s="118">
        <f>C91-C92</f>
        <v>802172185.4000001</v>
      </c>
      <c r="D93" s="118">
        <f>D91-D92</f>
        <v>85974310.4000001</v>
      </c>
      <c r="E93" s="118">
        <f>+E91-E92</f>
        <v>85974310.4000001</v>
      </c>
      <c r="F93" s="92"/>
    </row>
    <row r="94" spans="1:6" ht="15" customHeight="1" thickBot="1">
      <c r="A94" s="9"/>
      <c r="B94" s="119"/>
      <c r="C94" s="9"/>
      <c r="D94" s="9"/>
      <c r="E94" s="9"/>
      <c r="F94" s="92"/>
    </row>
    <row r="95" spans="1:6" ht="15" customHeight="1" thickTop="1">
      <c r="A95" s="92" t="s">
        <v>75</v>
      </c>
      <c r="B95" s="92"/>
      <c r="C95" s="92"/>
      <c r="D95" s="92"/>
      <c r="E95" s="92"/>
      <c r="F95" s="92"/>
    </row>
    <row r="96" spans="1:6" ht="33" customHeight="1">
      <c r="A96" s="92" t="s">
        <v>82</v>
      </c>
      <c r="B96" s="92"/>
      <c r="C96" s="92"/>
      <c r="D96" s="92"/>
      <c r="E96" s="92"/>
      <c r="F96" s="92"/>
    </row>
    <row r="97" spans="1:6" ht="15" customHeight="1">
      <c r="A97" s="92"/>
      <c r="B97" s="92"/>
      <c r="C97" s="92"/>
      <c r="D97" s="92"/>
      <c r="E97" s="92"/>
      <c r="F97" s="92"/>
    </row>
    <row r="98" spans="1:6" ht="15" customHeight="1">
      <c r="A98" s="94" t="s">
        <v>95</v>
      </c>
      <c r="B98" s="92"/>
      <c r="C98" s="92"/>
      <c r="D98" s="92"/>
      <c r="E98" s="92"/>
      <c r="F98" s="92"/>
    </row>
    <row r="99" spans="1:6" ht="15" customHeight="1">
      <c r="A99" s="127" t="s">
        <v>90</v>
      </c>
      <c r="B99" s="128"/>
      <c r="C99" s="92"/>
      <c r="D99" s="92"/>
      <c r="E99" s="92"/>
      <c r="F99" s="92"/>
    </row>
    <row r="100" spans="1:6" ht="15" customHeight="1">
      <c r="A100" s="120" t="s">
        <v>91</v>
      </c>
      <c r="B100" s="121">
        <v>53682507.65</v>
      </c>
      <c r="C100" s="92"/>
      <c r="D100" s="92"/>
      <c r="E100" s="92"/>
      <c r="F100" s="92"/>
    </row>
    <row r="101" spans="1:6" ht="15" customHeight="1">
      <c r="A101" s="120" t="s">
        <v>92</v>
      </c>
      <c r="B101" s="121">
        <v>85521903.4</v>
      </c>
      <c r="C101" s="92"/>
      <c r="D101" s="92"/>
      <c r="E101" s="92"/>
      <c r="F101" s="92"/>
    </row>
    <row r="102" spans="1:6" ht="15" customHeight="1">
      <c r="A102" s="120" t="s">
        <v>93</v>
      </c>
      <c r="B102" s="121">
        <v>4965282</v>
      </c>
      <c r="C102" s="92"/>
      <c r="D102" s="92"/>
      <c r="E102" s="92"/>
      <c r="F102" s="92"/>
    </row>
    <row r="103" spans="1:6" ht="15" customHeight="1">
      <c r="A103" s="122" t="s">
        <v>94</v>
      </c>
      <c r="B103" s="123">
        <f>SUM(B100:B102)</f>
        <v>144169693.05</v>
      </c>
      <c r="C103" s="92"/>
      <c r="D103" s="92"/>
      <c r="E103" s="92"/>
      <c r="F103" s="92"/>
    </row>
    <row r="104" spans="1:6" ht="15" customHeight="1">
      <c r="A104" s="92"/>
      <c r="B104" s="92"/>
      <c r="C104" s="92"/>
      <c r="D104" s="92"/>
      <c r="E104" s="92"/>
      <c r="F104" s="92"/>
    </row>
    <row r="110" spans="2:3" ht="15" customHeight="1">
      <c r="B110" s="93"/>
      <c r="C110" s="104"/>
    </row>
    <row r="111" spans="2:3" ht="15" customHeight="1">
      <c r="B111" s="93"/>
      <c r="C111" s="104"/>
    </row>
    <row r="112" spans="2:3" ht="15" customHeight="1">
      <c r="B112" s="93"/>
      <c r="C112" s="104"/>
    </row>
    <row r="113" spans="2:3" ht="15" customHeight="1">
      <c r="B113" s="93"/>
      <c r="C113" s="104"/>
    </row>
    <row r="116" ht="15" customHeight="1">
      <c r="B116" s="92"/>
    </row>
    <row r="123" ht="15" customHeight="1">
      <c r="B123" s="92"/>
    </row>
  </sheetData>
  <sheetProtection/>
  <mergeCells count="20">
    <mergeCell ref="A53:E53"/>
    <mergeCell ref="A1:F1"/>
    <mergeCell ref="A7:F7"/>
    <mergeCell ref="A8:F8"/>
    <mergeCell ref="A9:F9"/>
    <mergeCell ref="A13:A15"/>
    <mergeCell ref="A16:A18"/>
    <mergeCell ref="A19:A21"/>
    <mergeCell ref="A32:F32"/>
    <mergeCell ref="A33:F33"/>
    <mergeCell ref="A34:F34"/>
    <mergeCell ref="A52:E52"/>
    <mergeCell ref="A99:B99"/>
    <mergeCell ref="A54:E54"/>
    <mergeCell ref="A67:E67"/>
    <mergeCell ref="A68:E68"/>
    <mergeCell ref="A69:E69"/>
    <mergeCell ref="A84:E84"/>
    <mergeCell ref="A83:E83"/>
    <mergeCell ref="A82:E82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90" zoomScaleNormal="90" zoomScalePageLayoutView="0" workbookViewId="0" topLeftCell="A85">
      <selection activeCell="A99" sqref="A99"/>
    </sheetView>
  </sheetViews>
  <sheetFormatPr defaultColWidth="11.57421875" defaultRowHeight="15" customHeight="1"/>
  <cols>
    <col min="1" max="1" width="65.7109375" style="20" customWidth="1"/>
    <col min="2" max="2" width="25.00390625" style="14" customWidth="1"/>
    <col min="3" max="3" width="19.8515625" style="14" customWidth="1"/>
    <col min="4" max="4" width="20.28125" style="14" customWidth="1"/>
    <col min="5" max="5" width="16.8515625" style="14" bestFit="1" customWidth="1"/>
    <col min="6" max="6" width="25.28125" style="14" customWidth="1"/>
    <col min="7" max="7" width="16.28125" style="14" bestFit="1" customWidth="1"/>
    <col min="8" max="8" width="15.140625" style="14" bestFit="1" customWidth="1"/>
    <col min="9" max="9" width="13.7109375" style="14" bestFit="1" customWidth="1"/>
    <col min="10" max="10" width="14.00390625" style="14" bestFit="1" customWidth="1"/>
    <col min="11" max="16384" width="11.57421875" style="14" customWidth="1"/>
  </cols>
  <sheetData>
    <row r="1" spans="1:6" ht="15" customHeight="1">
      <c r="A1" s="134" t="s">
        <v>20</v>
      </c>
      <c r="B1" s="134"/>
      <c r="C1" s="134"/>
      <c r="D1" s="134"/>
      <c r="E1" s="134"/>
      <c r="F1" s="134"/>
    </row>
    <row r="2" spans="1:6" ht="15" customHeight="1">
      <c r="A2" s="3" t="s">
        <v>0</v>
      </c>
      <c r="B2" s="4" t="s">
        <v>22</v>
      </c>
      <c r="C2" s="15"/>
      <c r="D2" s="15"/>
      <c r="E2" s="15"/>
      <c r="F2" s="15"/>
    </row>
    <row r="3" spans="1:6" ht="15" customHeight="1">
      <c r="A3" s="3" t="s">
        <v>1</v>
      </c>
      <c r="B3" s="4" t="s">
        <v>21</v>
      </c>
      <c r="C3" s="15"/>
      <c r="D3" s="15"/>
      <c r="E3" s="15"/>
      <c r="F3" s="15"/>
    </row>
    <row r="4" spans="1:6" ht="15" customHeight="1">
      <c r="A4" s="3" t="s">
        <v>11</v>
      </c>
      <c r="B4" s="15" t="s">
        <v>63</v>
      </c>
      <c r="C4" s="15"/>
      <c r="D4" s="15"/>
      <c r="E4" s="15"/>
      <c r="F4" s="15"/>
    </row>
    <row r="5" spans="1:6" ht="15" customHeight="1">
      <c r="A5" s="3" t="s">
        <v>48</v>
      </c>
      <c r="B5" s="16" t="s">
        <v>85</v>
      </c>
      <c r="C5" s="15"/>
      <c r="D5" s="15"/>
      <c r="E5" s="15"/>
      <c r="F5" s="15"/>
    </row>
    <row r="7" spans="1:6" ht="15" customHeight="1">
      <c r="A7" s="134" t="s">
        <v>9</v>
      </c>
      <c r="B7" s="134"/>
      <c r="C7" s="134"/>
      <c r="D7" s="134"/>
      <c r="E7" s="134"/>
      <c r="F7" s="134"/>
    </row>
    <row r="8" spans="1:6" ht="15" customHeight="1">
      <c r="A8" s="134" t="s">
        <v>12</v>
      </c>
      <c r="B8" s="134"/>
      <c r="C8" s="134"/>
      <c r="D8" s="134"/>
      <c r="E8" s="134"/>
      <c r="F8" s="134"/>
    </row>
    <row r="9" spans="1:6" ht="15" customHeight="1">
      <c r="A9" s="135" t="s">
        <v>51</v>
      </c>
      <c r="B9" s="135"/>
      <c r="C9" s="135"/>
      <c r="D9" s="135"/>
      <c r="E9" s="135"/>
      <c r="F9" s="135"/>
    </row>
    <row r="10" spans="1:6" s="27" customFormat="1" ht="15" customHeight="1">
      <c r="A10" s="135"/>
      <c r="B10" s="135"/>
      <c r="C10" s="135"/>
      <c r="D10" s="135"/>
      <c r="E10" s="135"/>
      <c r="F10" s="135"/>
    </row>
    <row r="11" spans="1:6" ht="15" customHeight="1" thickBot="1">
      <c r="A11" s="10" t="s">
        <v>66</v>
      </c>
      <c r="B11" s="18"/>
      <c r="C11" s="19" t="s">
        <v>27</v>
      </c>
      <c r="D11" s="19" t="s">
        <v>28</v>
      </c>
      <c r="E11" s="19" t="s">
        <v>29</v>
      </c>
      <c r="F11" s="19" t="s">
        <v>74</v>
      </c>
    </row>
    <row r="12" spans="3:6" ht="15">
      <c r="C12" s="21"/>
      <c r="D12" s="21"/>
      <c r="E12" s="21"/>
      <c r="F12" s="21"/>
    </row>
    <row r="13" spans="1:10" ht="15">
      <c r="A13" s="132" t="s">
        <v>23</v>
      </c>
      <c r="B13" s="8" t="s">
        <v>60</v>
      </c>
      <c r="C13" s="66">
        <f>+('I T'!E13-'2 T'!C15)+94</f>
        <v>230</v>
      </c>
      <c r="D13" s="66">
        <f>+(C13-D15)+180</f>
        <v>359</v>
      </c>
      <c r="E13" s="66">
        <f>+(D13-E15)+104</f>
        <v>329</v>
      </c>
      <c r="F13" s="66">
        <f>E13</f>
        <v>329</v>
      </c>
      <c r="H13" s="53"/>
      <c r="I13" s="53"/>
      <c r="J13" s="53"/>
    </row>
    <row r="14" spans="1:10" ht="15" customHeight="1">
      <c r="A14" s="132"/>
      <c r="B14" s="8" t="s">
        <v>61</v>
      </c>
      <c r="C14" s="67">
        <v>1586</v>
      </c>
      <c r="D14" s="67">
        <v>1501</v>
      </c>
      <c r="E14" s="67">
        <v>1570</v>
      </c>
      <c r="F14" s="67">
        <f>AVERAGE(C14:E14)</f>
        <v>1552.3333333333333</v>
      </c>
      <c r="H14" s="53"/>
      <c r="I14" s="53"/>
      <c r="J14" s="53"/>
    </row>
    <row r="15" spans="1:10" ht="15" customHeight="1">
      <c r="A15" s="132"/>
      <c r="B15" s="8" t="s">
        <v>62</v>
      </c>
      <c r="C15" s="68">
        <v>0</v>
      </c>
      <c r="D15" s="68">
        <v>51</v>
      </c>
      <c r="E15" s="68">
        <v>134</v>
      </c>
      <c r="F15" s="68">
        <f>AVERAGE(C15:E15)</f>
        <v>61.666666666666664</v>
      </c>
      <c r="H15" s="53"/>
      <c r="I15" s="53"/>
      <c r="J15" s="53"/>
    </row>
    <row r="16" spans="1:10" ht="15">
      <c r="A16" s="132" t="s">
        <v>24</v>
      </c>
      <c r="B16" s="8" t="s">
        <v>60</v>
      </c>
      <c r="C16" s="69">
        <f>+('I T'!E16-'2 T'!C18)+69</f>
        <v>212</v>
      </c>
      <c r="D16" s="69">
        <f>+(C16-D18)+47</f>
        <v>64</v>
      </c>
      <c r="E16" s="69">
        <f>+(D16-E18)+25</f>
        <v>25</v>
      </c>
      <c r="F16" s="69">
        <f>E16</f>
        <v>25</v>
      </c>
      <c r="H16" s="53"/>
      <c r="I16" s="53"/>
      <c r="J16" s="53"/>
    </row>
    <row r="17" spans="1:10" ht="15" customHeight="1">
      <c r="A17" s="132"/>
      <c r="B17" s="8" t="s">
        <v>61</v>
      </c>
      <c r="C17" s="68">
        <v>1061</v>
      </c>
      <c r="D17" s="68">
        <v>1071</v>
      </c>
      <c r="E17" s="68">
        <v>1090</v>
      </c>
      <c r="F17" s="68">
        <f>AVERAGE(C17:E17)</f>
        <v>1074</v>
      </c>
      <c r="H17" s="53"/>
      <c r="I17" s="53"/>
      <c r="J17" s="53"/>
    </row>
    <row r="18" spans="1:10" ht="15" customHeight="1">
      <c r="A18" s="132"/>
      <c r="B18" s="8" t="s">
        <v>62</v>
      </c>
      <c r="C18" s="68">
        <v>32</v>
      </c>
      <c r="D18" s="68">
        <v>195</v>
      </c>
      <c r="E18" s="68">
        <v>64</v>
      </c>
      <c r="F18" s="68">
        <f>AVERAGE(C18:E18)</f>
        <v>97</v>
      </c>
      <c r="H18" s="53"/>
      <c r="I18" s="53"/>
      <c r="J18" s="53"/>
    </row>
    <row r="19" spans="1:10" ht="15">
      <c r="A19" s="133" t="s">
        <v>25</v>
      </c>
      <c r="B19" s="8" t="s">
        <v>60</v>
      </c>
      <c r="C19" s="66">
        <f>+('I T'!E19-'2 T'!C21)+954</f>
        <v>1322</v>
      </c>
      <c r="D19" s="66">
        <f>+(C19-D21)+700</f>
        <v>1516</v>
      </c>
      <c r="E19" s="66">
        <f>+(D19-E21)+0</f>
        <v>0</v>
      </c>
      <c r="F19" s="69">
        <f>E19</f>
        <v>0</v>
      </c>
      <c r="H19" s="53"/>
      <c r="I19" s="53"/>
      <c r="J19" s="53"/>
    </row>
    <row r="20" spans="1:10" ht="15" customHeight="1">
      <c r="A20" s="133"/>
      <c r="B20" s="8" t="s">
        <v>61</v>
      </c>
      <c r="C20" s="68">
        <v>9133</v>
      </c>
      <c r="D20" s="68">
        <v>10081</v>
      </c>
      <c r="E20" s="68">
        <v>10981</v>
      </c>
      <c r="F20" s="68">
        <f>AVERAGE(C20:E20)</f>
        <v>10065</v>
      </c>
      <c r="H20" s="53"/>
      <c r="I20" s="53"/>
      <c r="J20" s="53"/>
    </row>
    <row r="21" spans="1:10" ht="15" customHeight="1">
      <c r="A21" s="133"/>
      <c r="B21" s="8" t="s">
        <v>62</v>
      </c>
      <c r="C21" s="68">
        <v>342</v>
      </c>
      <c r="D21" s="68">
        <v>506</v>
      </c>
      <c r="E21" s="68">
        <v>1516</v>
      </c>
      <c r="F21" s="68">
        <f>AVERAGE(C21:E21)</f>
        <v>788</v>
      </c>
      <c r="H21" s="53"/>
      <c r="I21" s="53"/>
      <c r="J21" s="53"/>
    </row>
    <row r="22" spans="1:10" ht="15" customHeight="1">
      <c r="A22" s="79" t="s">
        <v>78</v>
      </c>
      <c r="B22" s="77" t="s">
        <v>60</v>
      </c>
      <c r="C22" s="68">
        <v>0</v>
      </c>
      <c r="D22" s="68">
        <v>0</v>
      </c>
      <c r="E22" s="68">
        <v>0</v>
      </c>
      <c r="F22" s="68">
        <f>E22</f>
        <v>0</v>
      </c>
      <c r="H22" s="74"/>
      <c r="I22" s="74"/>
      <c r="J22" s="74"/>
    </row>
    <row r="23" spans="1:10" ht="15" customHeight="1">
      <c r="A23" s="78"/>
      <c r="B23" s="77" t="s">
        <v>61</v>
      </c>
      <c r="C23" s="68">
        <v>233</v>
      </c>
      <c r="D23" s="68">
        <v>32</v>
      </c>
      <c r="E23" s="68">
        <v>0</v>
      </c>
      <c r="F23" s="68">
        <f>AVERAGE(C23:E23)</f>
        <v>88.33333333333333</v>
      </c>
      <c r="H23" s="74"/>
      <c r="I23" s="74"/>
      <c r="J23" s="74"/>
    </row>
    <row r="24" spans="1:10" ht="15" customHeight="1">
      <c r="A24" s="78"/>
      <c r="B24" s="77" t="s">
        <v>62</v>
      </c>
      <c r="C24" s="68">
        <v>0</v>
      </c>
      <c r="D24" s="68">
        <v>0</v>
      </c>
      <c r="E24" s="68">
        <v>0</v>
      </c>
      <c r="F24" s="68">
        <f>AVERAGE(C24:E24)</f>
        <v>0</v>
      </c>
      <c r="H24" s="74"/>
      <c r="I24" s="74"/>
      <c r="J24" s="74"/>
    </row>
    <row r="25" spans="1:10" ht="15" customHeight="1">
      <c r="A25" s="75"/>
      <c r="B25" s="8"/>
      <c r="C25" s="68"/>
      <c r="D25" s="68"/>
      <c r="E25" s="68"/>
      <c r="F25" s="68"/>
      <c r="H25" s="74"/>
      <c r="I25" s="74"/>
      <c r="J25" s="74"/>
    </row>
    <row r="26" spans="3:6" ht="15" customHeight="1">
      <c r="C26" s="67"/>
      <c r="D26" s="67"/>
      <c r="E26" s="67"/>
      <c r="F26" s="67"/>
    </row>
    <row r="27" spans="1:6" ht="15" customHeight="1" thickBot="1">
      <c r="A27" s="23" t="s">
        <v>13</v>
      </c>
      <c r="B27" s="24" t="s">
        <v>52</v>
      </c>
      <c r="C27" s="70">
        <f>+C14+C15+C17+C18+C20+C23+C24+C21</f>
        <v>12387</v>
      </c>
      <c r="D27" s="70">
        <f>+D14+D15+D17+D18+D20+D23+D24+D21</f>
        <v>13437</v>
      </c>
      <c r="E27" s="70">
        <f>+E14+E15+E17+E18+E20+E23+E24+E21</f>
        <v>15355</v>
      </c>
      <c r="F27" s="70">
        <f>AVERAGE(C27:E27)</f>
        <v>13726.333333333334</v>
      </c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75</v>
      </c>
    </row>
    <row r="30" ht="15" customHeight="1">
      <c r="A30" s="1"/>
    </row>
    <row r="32" spans="1:6" ht="15" customHeight="1">
      <c r="A32" s="135" t="s">
        <v>14</v>
      </c>
      <c r="B32" s="135"/>
      <c r="C32" s="135"/>
      <c r="D32" s="135"/>
      <c r="E32" s="135"/>
      <c r="F32" s="135"/>
    </row>
    <row r="33" spans="1:6" ht="15" customHeight="1">
      <c r="A33" s="134" t="s">
        <v>31</v>
      </c>
      <c r="B33" s="134"/>
      <c r="C33" s="134"/>
      <c r="D33" s="134"/>
      <c r="E33" s="134"/>
      <c r="F33" s="134"/>
    </row>
    <row r="34" spans="1:6" ht="15" customHeight="1">
      <c r="A34" s="135" t="s">
        <v>53</v>
      </c>
      <c r="B34" s="135"/>
      <c r="C34" s="135"/>
      <c r="D34" s="135"/>
      <c r="E34" s="135"/>
      <c r="F34" s="135"/>
    </row>
    <row r="35" spans="1:5" ht="15" customHeight="1">
      <c r="A35" s="136"/>
      <c r="B35" s="136"/>
      <c r="C35" s="136"/>
      <c r="D35" s="136"/>
      <c r="E35" s="136"/>
    </row>
    <row r="36" spans="1:6" ht="15" customHeight="1" thickBot="1">
      <c r="A36" s="41" t="s">
        <v>66</v>
      </c>
      <c r="B36" s="18"/>
      <c r="C36" s="19" t="s">
        <v>27</v>
      </c>
      <c r="D36" s="19" t="s">
        <v>28</v>
      </c>
      <c r="E36" s="19" t="s">
        <v>29</v>
      </c>
      <c r="F36" s="19" t="s">
        <v>30</v>
      </c>
    </row>
    <row r="37" spans="3:6" ht="15" customHeight="1">
      <c r="C37" s="28"/>
      <c r="D37" s="28"/>
      <c r="E37" s="28"/>
      <c r="F37" s="28"/>
    </row>
    <row r="38" spans="1:6" ht="15" customHeight="1">
      <c r="A38" s="22" t="s">
        <v>23</v>
      </c>
      <c r="B38" s="14" t="s">
        <v>58</v>
      </c>
      <c r="C38" s="71">
        <v>279645271</v>
      </c>
      <c r="D38" s="71">
        <v>264667421</v>
      </c>
      <c r="E38" s="71">
        <v>276649700</v>
      </c>
      <c r="F38" s="71">
        <f aca="true" t="shared" si="0" ref="F38:F45">SUM(C38:E38)</f>
        <v>820962392</v>
      </c>
    </row>
    <row r="39" spans="1:6" ht="15" customHeight="1">
      <c r="A39" s="22"/>
      <c r="B39" s="14" t="s">
        <v>57</v>
      </c>
      <c r="C39" s="72">
        <v>0</v>
      </c>
      <c r="D39" s="72">
        <v>8986710</v>
      </c>
      <c r="E39" s="72">
        <v>23612140</v>
      </c>
      <c r="F39" s="71">
        <f t="shared" si="0"/>
        <v>32598850</v>
      </c>
    </row>
    <row r="40" spans="1:6" ht="15" customHeight="1">
      <c r="A40" s="22" t="s">
        <v>24</v>
      </c>
      <c r="B40" s="14" t="s">
        <v>58</v>
      </c>
      <c r="C40" s="72">
        <v>74783524</v>
      </c>
      <c r="D40" s="72">
        <v>75488364</v>
      </c>
      <c r="E40" s="72">
        <v>76827560</v>
      </c>
      <c r="F40" s="71">
        <f t="shared" si="0"/>
        <v>227099448</v>
      </c>
    </row>
    <row r="41" spans="1:6" ht="15" customHeight="1">
      <c r="A41" s="22"/>
      <c r="B41" s="14" t="s">
        <v>57</v>
      </c>
      <c r="C41" s="72">
        <v>2255488</v>
      </c>
      <c r="D41" s="72">
        <v>13744380</v>
      </c>
      <c r="E41" s="72">
        <v>4510976</v>
      </c>
      <c r="F41" s="71">
        <f t="shared" si="0"/>
        <v>20510844</v>
      </c>
    </row>
    <row r="42" spans="1:6" ht="15" customHeight="1">
      <c r="A42" s="22" t="s">
        <v>25</v>
      </c>
      <c r="B42" s="14" t="s">
        <v>58</v>
      </c>
      <c r="C42" s="72">
        <v>524108125</v>
      </c>
      <c r="D42" s="72">
        <v>529585875</v>
      </c>
      <c r="E42" s="72">
        <v>569239125</v>
      </c>
      <c r="F42" s="71">
        <f t="shared" si="0"/>
        <v>1622933125</v>
      </c>
    </row>
    <row r="43" spans="1:6" ht="15" customHeight="1">
      <c r="A43" s="22"/>
      <c r="B43" s="14" t="s">
        <v>57</v>
      </c>
      <c r="C43" s="72">
        <v>19110000</v>
      </c>
      <c r="D43" s="72">
        <v>19332500</v>
      </c>
      <c r="E43" s="72">
        <v>114660000</v>
      </c>
      <c r="F43" s="71">
        <f t="shared" si="0"/>
        <v>153102500</v>
      </c>
    </row>
    <row r="44" spans="1:6" ht="15" customHeight="1">
      <c r="A44" s="76" t="s">
        <v>78</v>
      </c>
      <c r="B44" s="52" t="s">
        <v>58</v>
      </c>
      <c r="C44" s="72">
        <v>83264600</v>
      </c>
      <c r="D44" s="72">
        <v>27500000</v>
      </c>
      <c r="E44" s="72">
        <v>0</v>
      </c>
      <c r="F44" s="71">
        <f t="shared" si="0"/>
        <v>110764600</v>
      </c>
    </row>
    <row r="45" spans="1:6" ht="15" customHeight="1">
      <c r="A45" s="76"/>
      <c r="B45" s="52" t="s">
        <v>57</v>
      </c>
      <c r="C45" s="71">
        <v>0</v>
      </c>
      <c r="D45" s="71">
        <v>0</v>
      </c>
      <c r="E45" s="71">
        <v>0</v>
      </c>
      <c r="F45" s="71">
        <f t="shared" si="0"/>
        <v>0</v>
      </c>
    </row>
    <row r="46" spans="1:6" ht="15" customHeight="1" thickBot="1">
      <c r="A46" s="23" t="s">
        <v>13</v>
      </c>
      <c r="B46" s="24"/>
      <c r="C46" s="73">
        <f>SUM(C38:C45)</f>
        <v>983167008</v>
      </c>
      <c r="D46" s="73">
        <f>SUM(D38:D45)</f>
        <v>939305250</v>
      </c>
      <c r="E46" s="73">
        <f>SUM(E38:E45)</f>
        <v>1065499501</v>
      </c>
      <c r="F46" s="73">
        <f>SUM(F38:F45)</f>
        <v>2987971759</v>
      </c>
    </row>
    <row r="47" ht="15" customHeight="1" thickTop="1">
      <c r="A47" s="26" t="s">
        <v>43</v>
      </c>
    </row>
    <row r="48" ht="15" customHeight="1">
      <c r="A48" s="54" t="s">
        <v>75</v>
      </c>
    </row>
    <row r="49" ht="15" customHeight="1">
      <c r="A49" s="29"/>
    </row>
    <row r="50" ht="15" customHeight="1">
      <c r="A50" s="29"/>
    </row>
    <row r="51" ht="15" customHeight="1">
      <c r="A51" s="29"/>
    </row>
    <row r="52" spans="1:5" ht="15" customHeight="1">
      <c r="A52" s="134" t="s">
        <v>15</v>
      </c>
      <c r="B52" s="134"/>
      <c r="C52" s="134"/>
      <c r="D52" s="134"/>
      <c r="E52" s="134"/>
    </row>
    <row r="53" spans="1:5" ht="15" customHeight="1">
      <c r="A53" s="134" t="s">
        <v>32</v>
      </c>
      <c r="B53" s="134"/>
      <c r="C53" s="134"/>
      <c r="D53" s="134"/>
      <c r="E53" s="134"/>
    </row>
    <row r="54" spans="1:5" ht="15" customHeight="1">
      <c r="A54" s="136" t="s">
        <v>53</v>
      </c>
      <c r="B54" s="136"/>
      <c r="C54" s="136"/>
      <c r="D54" s="136"/>
      <c r="E54" s="136"/>
    </row>
    <row r="55" spans="1:5" ht="15" customHeight="1">
      <c r="A55" s="136"/>
      <c r="B55" s="136"/>
      <c r="C55" s="136"/>
      <c r="D55" s="136"/>
      <c r="E55" s="136"/>
    </row>
    <row r="56" spans="1:5" ht="15" customHeight="1" thickBot="1">
      <c r="A56" s="17" t="s">
        <v>10</v>
      </c>
      <c r="B56" s="19" t="s">
        <v>27</v>
      </c>
      <c r="C56" s="19" t="s">
        <v>28</v>
      </c>
      <c r="D56" s="19" t="s">
        <v>29</v>
      </c>
      <c r="E56" s="19" t="s">
        <v>30</v>
      </c>
    </row>
    <row r="57" spans="2:5" ht="15" customHeight="1">
      <c r="B57" s="21"/>
      <c r="C57" s="21"/>
      <c r="D57" s="21"/>
      <c r="E57" s="21"/>
    </row>
    <row r="58" spans="1:5" ht="15" customHeight="1">
      <c r="A58" s="20" t="s">
        <v>26</v>
      </c>
      <c r="B58" s="68">
        <f>SUM(C38:C41)</f>
        <v>356684283</v>
      </c>
      <c r="C58" s="68">
        <f>SUM(D38:D41)</f>
        <v>362886875</v>
      </c>
      <c r="D58" s="68">
        <f>SUM(E38:E41)</f>
        <v>381600376</v>
      </c>
      <c r="E58" s="21">
        <f>SUM(B58:D58)</f>
        <v>1101171534</v>
      </c>
    </row>
    <row r="59" spans="1:5" ht="15" customHeight="1">
      <c r="A59" s="20" t="s">
        <v>44</v>
      </c>
      <c r="B59" s="68">
        <f>SUM(C42:C43)</f>
        <v>543218125</v>
      </c>
      <c r="C59" s="68">
        <f>SUM(D42:D43)</f>
        <v>548918375</v>
      </c>
      <c r="D59" s="68">
        <f>SUM(E42:E43)</f>
        <v>683899125</v>
      </c>
      <c r="E59" s="95">
        <f>SUM(B59:D59)</f>
        <v>1776035625</v>
      </c>
    </row>
    <row r="60" spans="1:5" ht="15" customHeight="1">
      <c r="A60" s="87" t="s">
        <v>79</v>
      </c>
      <c r="B60" s="82">
        <f>SUM(C44:C45)</f>
        <v>83264600</v>
      </c>
      <c r="C60" s="82">
        <f>SUM(D44:D45)</f>
        <v>27500000</v>
      </c>
      <c r="D60" s="82">
        <f>SUM(E44:E45)</f>
        <v>0</v>
      </c>
      <c r="E60" s="95">
        <f>SUM(B60:D60)</f>
        <v>110764600</v>
      </c>
    </row>
    <row r="61" spans="1:5" ht="15" customHeight="1">
      <c r="A61" s="20" t="s">
        <v>7</v>
      </c>
      <c r="B61" s="67"/>
      <c r="C61" s="67"/>
      <c r="D61" s="67"/>
      <c r="E61" s="95">
        <f>SUM(B61:D61)</f>
        <v>0</v>
      </c>
    </row>
    <row r="62" spans="1:5" ht="15" customHeight="1">
      <c r="A62" s="20" t="s">
        <v>8</v>
      </c>
      <c r="B62" s="67"/>
      <c r="C62" s="67"/>
      <c r="D62" s="67"/>
      <c r="E62" s="21">
        <f>SUM(B62:D62)</f>
        <v>0</v>
      </c>
    </row>
    <row r="63" spans="1:5" ht="15" customHeight="1" thickBot="1">
      <c r="A63" s="23" t="s">
        <v>13</v>
      </c>
      <c r="B63" s="70">
        <f>SUM(B58:B62)</f>
        <v>983167008</v>
      </c>
      <c r="C63" s="70">
        <f>SUM(C58:C62)</f>
        <v>939305250</v>
      </c>
      <c r="D63" s="70">
        <f>SUM(D58:D62)</f>
        <v>1065499501</v>
      </c>
      <c r="E63" s="25">
        <f>SUM(E58:E62)</f>
        <v>2987971759</v>
      </c>
    </row>
    <row r="64" ht="15" customHeight="1" thickTop="1">
      <c r="A64" s="54" t="s">
        <v>75</v>
      </c>
    </row>
    <row r="65" ht="15" customHeight="1">
      <c r="A65" s="1"/>
    </row>
    <row r="67" spans="1:5" ht="15" customHeight="1">
      <c r="A67" s="134" t="s">
        <v>45</v>
      </c>
      <c r="B67" s="134"/>
      <c r="C67" s="134"/>
      <c r="D67" s="134"/>
      <c r="E67" s="134"/>
    </row>
    <row r="68" spans="1:5" ht="15" customHeight="1">
      <c r="A68" s="130" t="s">
        <v>81</v>
      </c>
      <c r="B68" s="130"/>
      <c r="C68" s="130"/>
      <c r="D68" s="130"/>
      <c r="E68" s="130"/>
    </row>
    <row r="69" spans="1:5" ht="15" customHeight="1">
      <c r="A69" s="135" t="s">
        <v>53</v>
      </c>
      <c r="B69" s="135"/>
      <c r="C69" s="135"/>
      <c r="D69" s="135"/>
      <c r="E69" s="135"/>
    </row>
    <row r="70" spans="1:5" ht="15" customHeight="1">
      <c r="A70" s="136"/>
      <c r="B70" s="136"/>
      <c r="C70" s="136"/>
      <c r="D70" s="136"/>
      <c r="E70" s="136"/>
    </row>
    <row r="71" spans="1:5" ht="15" customHeight="1" thickBot="1">
      <c r="A71" s="31" t="s">
        <v>10</v>
      </c>
      <c r="B71" s="33" t="s">
        <v>27</v>
      </c>
      <c r="C71" s="33" t="s">
        <v>28</v>
      </c>
      <c r="D71" s="33" t="s">
        <v>29</v>
      </c>
      <c r="E71" s="33" t="s">
        <v>30</v>
      </c>
    </row>
    <row r="72" spans="2:5" ht="15" customHeight="1">
      <c r="B72" s="21"/>
      <c r="C72" s="21"/>
      <c r="D72" s="21"/>
      <c r="E72" s="21"/>
    </row>
    <row r="73" spans="1:5" ht="15" customHeight="1">
      <c r="A73" s="14" t="s">
        <v>64</v>
      </c>
      <c r="B73" s="67">
        <f>'I T'!E77</f>
        <v>167443682.6500001</v>
      </c>
      <c r="C73" s="67">
        <f>B77</f>
        <v>215513769.6500001</v>
      </c>
      <c r="D73" s="67">
        <f>C77</f>
        <v>257381264.6500001</v>
      </c>
      <c r="E73" s="67">
        <f>B73</f>
        <v>167443682.6500001</v>
      </c>
    </row>
    <row r="74" spans="1:9" ht="15" customHeight="1">
      <c r="A74" s="14" t="s">
        <v>16</v>
      </c>
      <c r="B74" s="106">
        <f>404754370</f>
        <v>404754370</v>
      </c>
      <c r="C74" s="106">
        <f>404754370</f>
        <v>404754370</v>
      </c>
      <c r="D74" s="98">
        <v>404754370</v>
      </c>
      <c r="E74" s="90">
        <f>SUM(B74:D74)</f>
        <v>1214263110</v>
      </c>
      <c r="G74" s="43"/>
      <c r="H74" s="43"/>
      <c r="I74" s="43"/>
    </row>
    <row r="75" spans="1:9" ht="15" customHeight="1">
      <c r="A75" s="14" t="s">
        <v>17</v>
      </c>
      <c r="B75" s="67">
        <f>+B73+B74</f>
        <v>572198052.6500001</v>
      </c>
      <c r="C75" s="67">
        <f>+C73+C74</f>
        <v>620268139.6500001</v>
      </c>
      <c r="D75" s="67">
        <f>+D73+D74</f>
        <v>662135634.6500001</v>
      </c>
      <c r="E75" s="67">
        <f>+E73+E74</f>
        <v>1381706792.65</v>
      </c>
      <c r="G75" s="40"/>
      <c r="H75" s="40"/>
      <c r="I75" s="40"/>
    </row>
    <row r="76" spans="1:9" ht="15" customHeight="1">
      <c r="A76" s="14" t="s">
        <v>18</v>
      </c>
      <c r="B76" s="83">
        <f>B58</f>
        <v>356684283</v>
      </c>
      <c r="C76" s="83">
        <f>C58</f>
        <v>362886875</v>
      </c>
      <c r="D76" s="83">
        <f>D58</f>
        <v>381600376</v>
      </c>
      <c r="E76" s="68">
        <f>SUM(B76:D76)</f>
        <v>1101171534</v>
      </c>
      <c r="F76" s="30"/>
      <c r="G76" s="40"/>
      <c r="H76" s="40"/>
      <c r="I76" s="40"/>
    </row>
    <row r="77" spans="1:9" ht="15" customHeight="1">
      <c r="A77" s="27" t="s">
        <v>19</v>
      </c>
      <c r="B77" s="84">
        <f>+B75-B76</f>
        <v>215513769.6500001</v>
      </c>
      <c r="C77" s="84">
        <f>+C75-C76</f>
        <v>257381264.6500001</v>
      </c>
      <c r="D77" s="84">
        <f>+D75-D76</f>
        <v>280535258.6500001</v>
      </c>
      <c r="E77" s="84">
        <f>+E75-E76</f>
        <v>280535258.6500001</v>
      </c>
      <c r="G77" s="40"/>
      <c r="H77" s="40"/>
      <c r="I77" s="40"/>
    </row>
    <row r="78" spans="1:9" ht="15" customHeight="1" thickBot="1">
      <c r="A78" s="24"/>
      <c r="B78" s="25"/>
      <c r="C78" s="25"/>
      <c r="D78" s="25"/>
      <c r="E78" s="25"/>
      <c r="G78" s="40"/>
      <c r="H78" s="40"/>
      <c r="I78" s="40"/>
    </row>
    <row r="79" spans="1:9" ht="15" customHeight="1" thickTop="1">
      <c r="A79" s="54" t="s">
        <v>75</v>
      </c>
      <c r="G79" s="40"/>
      <c r="H79" s="40"/>
      <c r="I79" s="40"/>
    </row>
    <row r="80" spans="1:9" ht="15" customHeight="1">
      <c r="A80" s="1"/>
      <c r="G80" s="40"/>
      <c r="H80" s="40"/>
      <c r="I80" s="40"/>
    </row>
    <row r="81" spans="1:9" ht="15" customHeight="1">
      <c r="A81" s="14"/>
      <c r="G81" s="40"/>
      <c r="H81" s="40"/>
      <c r="I81" s="40"/>
    </row>
    <row r="82" spans="1:9" ht="15" customHeight="1">
      <c r="A82" s="134" t="s">
        <v>46</v>
      </c>
      <c r="B82" s="134"/>
      <c r="C82" s="134"/>
      <c r="D82" s="134"/>
      <c r="E82" s="134"/>
      <c r="F82" s="15" t="s">
        <v>55</v>
      </c>
      <c r="G82" s="40"/>
      <c r="H82" s="40"/>
      <c r="I82" s="29"/>
    </row>
    <row r="83" spans="1:9" ht="15" customHeight="1">
      <c r="A83" s="134" t="s">
        <v>50</v>
      </c>
      <c r="B83" s="134"/>
      <c r="C83" s="134"/>
      <c r="D83" s="134"/>
      <c r="E83" s="134"/>
      <c r="F83" s="42">
        <f>E74+E89</f>
        <v>2937309961.99</v>
      </c>
      <c r="G83" s="40"/>
      <c r="H83" s="44"/>
      <c r="I83" s="40"/>
    </row>
    <row r="84" spans="1:9" ht="15" customHeight="1">
      <c r="A84" s="135" t="s">
        <v>53</v>
      </c>
      <c r="B84" s="135"/>
      <c r="C84" s="135"/>
      <c r="D84" s="135"/>
      <c r="E84" s="135"/>
      <c r="F84" s="42"/>
      <c r="G84" s="40"/>
      <c r="H84" s="40"/>
      <c r="I84" s="40"/>
    </row>
    <row r="85" spans="1:9" ht="15" customHeight="1">
      <c r="A85" s="136"/>
      <c r="B85" s="136"/>
      <c r="C85" s="136"/>
      <c r="D85" s="136"/>
      <c r="E85" s="136"/>
      <c r="G85" s="40"/>
      <c r="H85" s="40"/>
      <c r="I85" s="40"/>
    </row>
    <row r="86" spans="1:9" ht="15" customHeight="1" thickBot="1">
      <c r="A86" s="31" t="s">
        <v>10</v>
      </c>
      <c r="B86" s="33" t="s">
        <v>27</v>
      </c>
      <c r="C86" s="33" t="s">
        <v>28</v>
      </c>
      <c r="D86" s="33" t="s">
        <v>29</v>
      </c>
      <c r="E86" s="33" t="s">
        <v>30</v>
      </c>
      <c r="G86" s="40"/>
      <c r="H86" s="40"/>
      <c r="I86" s="40"/>
    </row>
    <row r="87" spans="2:9" ht="15" customHeight="1">
      <c r="B87" s="21"/>
      <c r="C87" s="21"/>
      <c r="D87" s="21"/>
      <c r="E87" s="21"/>
      <c r="G87" s="40"/>
      <c r="H87" s="40"/>
      <c r="I87" s="40"/>
    </row>
    <row r="88" spans="1:9" ht="15" customHeight="1">
      <c r="A88" s="14" t="s">
        <v>64</v>
      </c>
      <c r="B88" s="67">
        <f>'I T'!E93</f>
        <v>85974310.4000001</v>
      </c>
      <c r="C88" s="67">
        <f>B93</f>
        <v>86223585.4000001</v>
      </c>
      <c r="D88" s="67">
        <f>C93</f>
        <v>141088062.3900001</v>
      </c>
      <c r="E88" s="67">
        <f>+B88</f>
        <v>85974310.4000001</v>
      </c>
      <c r="G88" s="40"/>
      <c r="H88" s="40"/>
      <c r="I88" s="40"/>
    </row>
    <row r="89" spans="1:9" ht="15" customHeight="1">
      <c r="A89" s="94" t="s">
        <v>16</v>
      </c>
      <c r="B89" s="68">
        <f>572822250+9750</f>
        <v>572832000</v>
      </c>
      <c r="C89" s="68">
        <f>(572822250+9750)+(4550851.99)</f>
        <v>577382851.99</v>
      </c>
      <c r="D89" s="68">
        <f>572822250+9750</f>
        <v>572832000</v>
      </c>
      <c r="E89" s="67">
        <f>SUM(B89:D89)</f>
        <v>1723046851.99</v>
      </c>
      <c r="G89" s="43"/>
      <c r="H89" s="43"/>
      <c r="I89" s="43"/>
    </row>
    <row r="90" spans="1:9" s="86" customFormat="1" ht="15" customHeight="1">
      <c r="A90" s="92" t="s">
        <v>80</v>
      </c>
      <c r="B90" s="68">
        <v>53900000</v>
      </c>
      <c r="C90" s="68">
        <v>53900000</v>
      </c>
      <c r="D90" s="68">
        <v>53900000</v>
      </c>
      <c r="E90" s="88">
        <f>SUM(B90:D90)</f>
        <v>161700000</v>
      </c>
      <c r="G90" s="43"/>
      <c r="H90" s="43"/>
      <c r="I90" s="43"/>
    </row>
    <row r="91" spans="1:5" ht="15" customHeight="1">
      <c r="A91" s="14" t="s">
        <v>17</v>
      </c>
      <c r="B91" s="67">
        <f>SUM(B88:B90)</f>
        <v>712706310.4000001</v>
      </c>
      <c r="C91" s="67">
        <f>SUM(C88:C90)</f>
        <v>717506437.3900001</v>
      </c>
      <c r="D91" s="67">
        <f>SUM(D88:D90)</f>
        <v>767820062.3900001</v>
      </c>
      <c r="E91" s="67">
        <f>SUM(E88:E90)</f>
        <v>1970721162.39</v>
      </c>
    </row>
    <row r="92" spans="1:6" ht="15" customHeight="1">
      <c r="A92" s="14" t="s">
        <v>18</v>
      </c>
      <c r="B92" s="83">
        <f>B59+B60</f>
        <v>626482725</v>
      </c>
      <c r="C92" s="83">
        <f>C59+C60</f>
        <v>576418375</v>
      </c>
      <c r="D92" s="83">
        <f>D59+D60</f>
        <v>683899125</v>
      </c>
      <c r="E92" s="68">
        <f>SUM(B92:D92)</f>
        <v>1886800225</v>
      </c>
      <c r="F92" s="30"/>
    </row>
    <row r="93" spans="1:5" ht="15" customHeight="1">
      <c r="A93" s="27" t="s">
        <v>19</v>
      </c>
      <c r="B93" s="84">
        <f>+B91-B92</f>
        <v>86223585.4000001</v>
      </c>
      <c r="C93" s="84">
        <f>+C91-C92</f>
        <v>141088062.3900001</v>
      </c>
      <c r="D93" s="84">
        <f>+D91-D92</f>
        <v>83920937.3900001</v>
      </c>
      <c r="E93" s="84">
        <f>+E91-E92</f>
        <v>83920937.3900001</v>
      </c>
    </row>
    <row r="94" spans="1:5" ht="15" customHeight="1" thickBot="1">
      <c r="A94" s="24"/>
      <c r="B94" s="25"/>
      <c r="C94" s="25"/>
      <c r="D94" s="25"/>
      <c r="E94" s="25"/>
    </row>
    <row r="95" ht="15" customHeight="1" thickTop="1">
      <c r="A95" s="54" t="s">
        <v>75</v>
      </c>
    </row>
    <row r="96" ht="36.75" customHeight="1">
      <c r="A96" s="89" t="s">
        <v>82</v>
      </c>
    </row>
    <row r="98" ht="15" customHeight="1">
      <c r="A98" s="40"/>
    </row>
    <row r="99" spans="1:3" ht="15" customHeight="1">
      <c r="A99" s="94" t="s">
        <v>84</v>
      </c>
      <c r="B99" s="93">
        <v>1031486370</v>
      </c>
      <c r="C99" s="104" t="s">
        <v>101</v>
      </c>
    </row>
    <row r="100" spans="1:3" ht="15" customHeight="1">
      <c r="A100" s="40"/>
      <c r="B100" s="93">
        <v>1031486370</v>
      </c>
      <c r="C100" s="104" t="s">
        <v>102</v>
      </c>
    </row>
    <row r="101" spans="2:3" ht="15" customHeight="1">
      <c r="B101" s="93">
        <v>1031486370</v>
      </c>
      <c r="C101" s="104" t="s">
        <v>103</v>
      </c>
    </row>
  </sheetData>
  <sheetProtection/>
  <mergeCells count="24">
    <mergeCell ref="A85:E85"/>
    <mergeCell ref="A69:E69"/>
    <mergeCell ref="A84:E84"/>
    <mergeCell ref="A55:E55"/>
    <mergeCell ref="A1:F1"/>
    <mergeCell ref="A7:F7"/>
    <mergeCell ref="A8:F8"/>
    <mergeCell ref="A10:F10"/>
    <mergeCell ref="A35:E35"/>
    <mergeCell ref="A52:E52"/>
    <mergeCell ref="A53:E53"/>
    <mergeCell ref="A9:F9"/>
    <mergeCell ref="A32:F32"/>
    <mergeCell ref="A67:E67"/>
    <mergeCell ref="A68:E68"/>
    <mergeCell ref="A70:E70"/>
    <mergeCell ref="A13:A15"/>
    <mergeCell ref="A16:A18"/>
    <mergeCell ref="A19:A21"/>
    <mergeCell ref="A82:E82"/>
    <mergeCell ref="A83:E83"/>
    <mergeCell ref="A33:F33"/>
    <mergeCell ref="A34:F34"/>
    <mergeCell ref="A54:E54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90" zoomScaleNormal="90" zoomScalePageLayoutView="0" workbookViewId="0" topLeftCell="G1">
      <selection activeCell="B72" sqref="A72:G95"/>
    </sheetView>
  </sheetViews>
  <sheetFormatPr defaultColWidth="11.57421875" defaultRowHeight="15" customHeight="1"/>
  <cols>
    <col min="1" max="1" width="65.7109375" style="20" customWidth="1"/>
    <col min="2" max="2" width="26.57421875" style="14" customWidth="1"/>
    <col min="3" max="3" width="16.00390625" style="14" bestFit="1" customWidth="1"/>
    <col min="4" max="4" width="19.140625" style="14" customWidth="1"/>
    <col min="5" max="5" width="17.00390625" style="14" bestFit="1" customWidth="1"/>
    <col min="6" max="6" width="21.421875" style="14" customWidth="1"/>
    <col min="7" max="7" width="17.57421875" style="14" bestFit="1" customWidth="1"/>
    <col min="8" max="8" width="16.00390625" style="14" bestFit="1" customWidth="1"/>
    <col min="9" max="9" width="13.7109375" style="14" bestFit="1" customWidth="1"/>
    <col min="10" max="16384" width="11.57421875" style="14" customWidth="1"/>
  </cols>
  <sheetData>
    <row r="1" spans="1:6" ht="15" customHeight="1">
      <c r="A1" s="134" t="s">
        <v>20</v>
      </c>
      <c r="B1" s="134"/>
      <c r="C1" s="134"/>
      <c r="D1" s="134"/>
      <c r="E1" s="134"/>
      <c r="F1" s="134"/>
    </row>
    <row r="2" spans="1:6" ht="15" customHeight="1">
      <c r="A2" s="3" t="s">
        <v>0</v>
      </c>
      <c r="B2" s="4" t="s">
        <v>22</v>
      </c>
      <c r="C2" s="15"/>
      <c r="D2" s="15"/>
      <c r="E2" s="15"/>
      <c r="F2" s="15"/>
    </row>
    <row r="3" spans="1:6" ht="15" customHeight="1">
      <c r="A3" s="3" t="s">
        <v>1</v>
      </c>
      <c r="B3" s="4" t="s">
        <v>21</v>
      </c>
      <c r="C3" s="15"/>
      <c r="D3" s="15"/>
      <c r="E3" s="15"/>
      <c r="F3" s="15"/>
    </row>
    <row r="4" spans="1:6" ht="15" customHeight="1">
      <c r="A4" s="3" t="s">
        <v>11</v>
      </c>
      <c r="B4" s="15" t="s">
        <v>63</v>
      </c>
      <c r="C4" s="15"/>
      <c r="D4" s="15"/>
      <c r="E4" s="15"/>
      <c r="F4" s="15"/>
    </row>
    <row r="5" spans="1:6" ht="15" customHeight="1">
      <c r="A5" s="3" t="s">
        <v>48</v>
      </c>
      <c r="B5" s="16" t="s">
        <v>86</v>
      </c>
      <c r="C5" s="15"/>
      <c r="D5" s="15"/>
      <c r="E5" s="15"/>
      <c r="F5" s="15"/>
    </row>
    <row r="7" spans="1:6" ht="15" customHeight="1">
      <c r="A7" s="134" t="s">
        <v>9</v>
      </c>
      <c r="B7" s="134"/>
      <c r="C7" s="134"/>
      <c r="D7" s="134"/>
      <c r="E7" s="134"/>
      <c r="F7" s="134"/>
    </row>
    <row r="8" spans="1:6" ht="15" customHeight="1">
      <c r="A8" s="134" t="s">
        <v>12</v>
      </c>
      <c r="B8" s="134"/>
      <c r="C8" s="134"/>
      <c r="D8" s="134"/>
      <c r="E8" s="134"/>
      <c r="F8" s="134"/>
    </row>
    <row r="9" spans="1:6" ht="15" customHeight="1">
      <c r="A9" s="135" t="s">
        <v>51</v>
      </c>
      <c r="B9" s="135"/>
      <c r="C9" s="135"/>
      <c r="D9" s="135"/>
      <c r="E9" s="135"/>
      <c r="F9" s="135"/>
    </row>
    <row r="10" spans="1:6" ht="15" customHeight="1">
      <c r="A10" s="136"/>
      <c r="B10" s="136"/>
      <c r="C10" s="136"/>
      <c r="D10" s="136"/>
      <c r="E10" s="136"/>
      <c r="F10" s="136"/>
    </row>
    <row r="11" spans="1:6" ht="15" customHeight="1" thickBot="1">
      <c r="A11" s="41" t="s">
        <v>66</v>
      </c>
      <c r="B11" s="32"/>
      <c r="C11" s="32" t="s">
        <v>33</v>
      </c>
      <c r="D11" s="32" t="s">
        <v>34</v>
      </c>
      <c r="E11" s="32" t="s">
        <v>59</v>
      </c>
      <c r="F11" s="46" t="s">
        <v>73</v>
      </c>
    </row>
    <row r="13" spans="1:10" ht="15">
      <c r="A13" s="132" t="s">
        <v>23</v>
      </c>
      <c r="B13" s="8" t="s">
        <v>60</v>
      </c>
      <c r="C13" s="14">
        <f>+('2 T'!E13-'3 T'!C15)+183</f>
        <v>512</v>
      </c>
      <c r="D13" s="14">
        <f>+(C13-D15)+154</f>
        <v>526</v>
      </c>
      <c r="E13" s="14">
        <f>+(D13-E15)+93</f>
        <v>619</v>
      </c>
      <c r="F13" s="14">
        <f>E13</f>
        <v>619</v>
      </c>
      <c r="H13" s="53"/>
      <c r="I13" s="53"/>
      <c r="J13" s="53"/>
    </row>
    <row r="14" spans="1:10" ht="15" customHeight="1">
      <c r="A14" s="132"/>
      <c r="B14" s="8" t="s">
        <v>61</v>
      </c>
      <c r="C14" s="14">
        <v>1491</v>
      </c>
      <c r="D14" s="14">
        <v>1499</v>
      </c>
      <c r="E14" s="14">
        <v>1551</v>
      </c>
      <c r="F14" s="14">
        <f>AVERAGE(C14:E14)</f>
        <v>1513.6666666666667</v>
      </c>
      <c r="H14" s="53"/>
      <c r="I14" s="53"/>
      <c r="J14" s="53"/>
    </row>
    <row r="15" spans="1:10" ht="15" customHeight="1">
      <c r="A15" s="132"/>
      <c r="B15" s="8" t="s">
        <v>62</v>
      </c>
      <c r="C15" s="80">
        <v>0</v>
      </c>
      <c r="D15" s="14">
        <v>140</v>
      </c>
      <c r="E15" s="80">
        <v>0</v>
      </c>
      <c r="F15" s="14">
        <f>AVERAGE(C15:E15)</f>
        <v>46.666666666666664</v>
      </c>
      <c r="G15" s="93"/>
      <c r="H15" s="53"/>
      <c r="I15" s="53"/>
      <c r="J15" s="53"/>
    </row>
    <row r="16" spans="1:10" ht="15">
      <c r="A16" s="132" t="s">
        <v>24</v>
      </c>
      <c r="B16" s="8" t="s">
        <v>60</v>
      </c>
      <c r="C16" s="14">
        <f>+('2 T'!E16-'3 T'!C18)+138</f>
        <v>138</v>
      </c>
      <c r="D16" s="14">
        <f>+(C16-D18)+52</f>
        <v>97</v>
      </c>
      <c r="E16" s="49">
        <f>+(D16-E18)+129</f>
        <v>129</v>
      </c>
      <c r="F16" s="14">
        <f>E16</f>
        <v>129</v>
      </c>
      <c r="H16" s="53"/>
      <c r="I16" s="53"/>
      <c r="J16" s="53"/>
    </row>
    <row r="17" spans="1:10" ht="15" customHeight="1">
      <c r="A17" s="132"/>
      <c r="B17" s="8" t="s">
        <v>61</v>
      </c>
      <c r="C17" s="14">
        <v>1004</v>
      </c>
      <c r="D17" s="14">
        <v>1079</v>
      </c>
      <c r="E17" s="14">
        <v>1095</v>
      </c>
      <c r="F17" s="14">
        <f>AVERAGE(C17:E17)</f>
        <v>1059.3333333333333</v>
      </c>
      <c r="H17" s="53"/>
      <c r="I17" s="53"/>
      <c r="J17" s="53"/>
    </row>
    <row r="18" spans="1:10" ht="15" customHeight="1">
      <c r="A18" s="132"/>
      <c r="B18" s="8" t="s">
        <v>62</v>
      </c>
      <c r="C18" s="14">
        <v>25</v>
      </c>
      <c r="D18" s="14">
        <v>93</v>
      </c>
      <c r="E18" s="14">
        <v>97</v>
      </c>
      <c r="F18" s="14">
        <f>AVERAGE(C18:E18)</f>
        <v>71.66666666666667</v>
      </c>
      <c r="G18" s="93"/>
      <c r="H18" s="53"/>
      <c r="I18" s="53"/>
      <c r="J18" s="53"/>
    </row>
    <row r="19" spans="1:10" ht="15">
      <c r="A19" s="133" t="s">
        <v>25</v>
      </c>
      <c r="B19" s="8" t="s">
        <v>60</v>
      </c>
      <c r="C19" s="93">
        <f>+('2 T'!E19-'3 T'!C21)+1281</f>
        <v>1281</v>
      </c>
      <c r="D19" s="93">
        <f>+(C19-D21)+1497</f>
        <v>2434</v>
      </c>
      <c r="E19" s="93">
        <f>+(D19-E21)+246</f>
        <v>2680</v>
      </c>
      <c r="F19" s="14">
        <f>+E19</f>
        <v>2680</v>
      </c>
      <c r="H19" s="53"/>
      <c r="I19" s="53"/>
      <c r="J19" s="53"/>
    </row>
    <row r="20" spans="1:10" ht="15" customHeight="1">
      <c r="A20" s="133"/>
      <c r="B20" s="8" t="s">
        <v>61</v>
      </c>
      <c r="C20" s="14">
        <v>9461</v>
      </c>
      <c r="D20" s="14">
        <v>9611</v>
      </c>
      <c r="E20" s="14">
        <v>10751</v>
      </c>
      <c r="F20" s="14">
        <f>AVERAGE(C20:E20)</f>
        <v>9941</v>
      </c>
      <c r="H20" s="53"/>
      <c r="I20" s="53"/>
      <c r="J20" s="53"/>
    </row>
    <row r="21" spans="1:10" ht="15" customHeight="1">
      <c r="A21" s="133"/>
      <c r="B21" s="8" t="s">
        <v>62</v>
      </c>
      <c r="C21" s="14">
        <v>0</v>
      </c>
      <c r="D21" s="14">
        <v>344</v>
      </c>
      <c r="E21" s="14">
        <v>0</v>
      </c>
      <c r="F21" s="14">
        <f>AVERAGE(C21:E21)</f>
        <v>114.66666666666667</v>
      </c>
      <c r="G21" s="93"/>
      <c r="H21" s="53"/>
      <c r="I21" s="53"/>
      <c r="J21" s="53"/>
    </row>
    <row r="22" spans="1:10" ht="15" customHeight="1">
      <c r="A22" s="79" t="s">
        <v>78</v>
      </c>
      <c r="B22" s="77" t="s">
        <v>60</v>
      </c>
      <c r="C22" s="80">
        <v>0</v>
      </c>
      <c r="D22" s="80">
        <v>0</v>
      </c>
      <c r="E22" s="80">
        <v>78</v>
      </c>
      <c r="F22" s="80">
        <f>E22</f>
        <v>78</v>
      </c>
      <c r="H22" s="74"/>
      <c r="I22" s="74"/>
      <c r="J22" s="74"/>
    </row>
    <row r="23" spans="1:10" ht="15" customHeight="1">
      <c r="A23" s="78"/>
      <c r="B23" s="77" t="s">
        <v>61</v>
      </c>
      <c r="C23" s="80">
        <v>337</v>
      </c>
      <c r="D23" s="80">
        <v>353</v>
      </c>
      <c r="E23" s="80">
        <v>284</v>
      </c>
      <c r="F23" s="80">
        <f>AVERAGE(C23:E23)</f>
        <v>324.6666666666667</v>
      </c>
      <c r="H23" s="74"/>
      <c r="I23" s="74"/>
      <c r="J23" s="74"/>
    </row>
    <row r="24" spans="1:10" ht="15" customHeight="1">
      <c r="A24" s="78"/>
      <c r="B24" s="77" t="s">
        <v>62</v>
      </c>
      <c r="C24" s="80">
        <v>0</v>
      </c>
      <c r="D24" s="80">
        <v>0</v>
      </c>
      <c r="E24" s="80">
        <v>0</v>
      </c>
      <c r="F24" s="80">
        <f>AVERAGE(C24:E24)</f>
        <v>0</v>
      </c>
      <c r="G24" s="93"/>
      <c r="H24" s="74"/>
      <c r="I24" s="74"/>
      <c r="J24" s="74"/>
    </row>
    <row r="25" spans="1:10" ht="15" customHeight="1">
      <c r="A25" s="75"/>
      <c r="B25" s="8"/>
      <c r="H25" s="74"/>
      <c r="I25" s="74"/>
      <c r="J25" s="74"/>
    </row>
    <row r="26" spans="8:10" ht="15" customHeight="1">
      <c r="H26" s="53"/>
      <c r="I26" s="53"/>
      <c r="J26" s="53"/>
    </row>
    <row r="27" spans="1:6" ht="15" customHeight="1" thickBot="1">
      <c r="A27" s="23" t="s">
        <v>13</v>
      </c>
      <c r="B27" s="24" t="s">
        <v>52</v>
      </c>
      <c r="C27" s="24">
        <f>+C14+C15+C17+C18+C20+C21+C23+C24</f>
        <v>12318</v>
      </c>
      <c r="D27" s="24">
        <f>+D14+D15+D17+D18+D20+D21+D23+D24</f>
        <v>13119</v>
      </c>
      <c r="E27" s="24">
        <f>+E14+E15+E17+E18+E20+E21+E23+E24</f>
        <v>13778</v>
      </c>
      <c r="F27" s="24">
        <f>AVERAGE(C27:E27)</f>
        <v>13071.666666666666</v>
      </c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75</v>
      </c>
    </row>
    <row r="30" spans="1:5" ht="15" customHeight="1">
      <c r="A30" s="1"/>
      <c r="C30" s="96">
        <v>335257146</v>
      </c>
      <c r="D30" s="96">
        <v>371415438</v>
      </c>
      <c r="E30" s="96">
        <v>357318638</v>
      </c>
    </row>
    <row r="32" spans="1:6" ht="15" customHeight="1">
      <c r="A32" s="135" t="s">
        <v>14</v>
      </c>
      <c r="B32" s="135"/>
      <c r="C32" s="135"/>
      <c r="D32" s="135"/>
      <c r="E32" s="135"/>
      <c r="F32" s="135"/>
    </row>
    <row r="33" spans="1:6" ht="15" customHeight="1">
      <c r="A33" s="134" t="s">
        <v>31</v>
      </c>
      <c r="B33" s="134"/>
      <c r="C33" s="134"/>
      <c r="D33" s="134"/>
      <c r="E33" s="134"/>
      <c r="F33" s="134"/>
    </row>
    <row r="34" spans="1:6" ht="15" customHeight="1">
      <c r="A34" s="135" t="s">
        <v>53</v>
      </c>
      <c r="B34" s="135"/>
      <c r="C34" s="135"/>
      <c r="D34" s="135"/>
      <c r="E34" s="135"/>
      <c r="F34" s="135"/>
    </row>
    <row r="35" spans="1:5" ht="15" customHeight="1">
      <c r="A35" s="136"/>
      <c r="B35" s="136"/>
      <c r="C35" s="136"/>
      <c r="D35" s="136"/>
      <c r="E35" s="136"/>
    </row>
    <row r="36" spans="1:6" ht="15" customHeight="1" thickBot="1">
      <c r="A36" s="41" t="s">
        <v>66</v>
      </c>
      <c r="B36" s="18"/>
      <c r="C36" s="18" t="s">
        <v>33</v>
      </c>
      <c r="D36" s="18" t="s">
        <v>34</v>
      </c>
      <c r="E36" s="18" t="s">
        <v>59</v>
      </c>
      <c r="F36" s="18" t="s">
        <v>35</v>
      </c>
    </row>
    <row r="38" spans="1:6" ht="15" customHeight="1">
      <c r="A38" s="22" t="s">
        <v>23</v>
      </c>
      <c r="B38" s="14" t="s">
        <v>58</v>
      </c>
      <c r="C38" s="80">
        <v>262729110</v>
      </c>
      <c r="D38" s="80">
        <v>264138790</v>
      </c>
      <c r="E38" s="80">
        <v>273301710</v>
      </c>
      <c r="F38" s="80">
        <f aca="true" t="shared" si="0" ref="F38:F45">SUM(C38:E38)</f>
        <v>800169610</v>
      </c>
    </row>
    <row r="39" spans="1:6" ht="15" customHeight="1">
      <c r="A39" s="22"/>
      <c r="B39" s="14" t="s">
        <v>57</v>
      </c>
      <c r="C39" s="80">
        <v>0</v>
      </c>
      <c r="D39" s="80">
        <v>24669400</v>
      </c>
      <c r="E39" s="80">
        <v>0</v>
      </c>
      <c r="F39" s="80">
        <f t="shared" si="0"/>
        <v>24669400</v>
      </c>
    </row>
    <row r="40" spans="1:6" ht="15" customHeight="1">
      <c r="A40" s="22" t="s">
        <v>24</v>
      </c>
      <c r="B40" s="14" t="s">
        <v>58</v>
      </c>
      <c r="C40" s="80">
        <v>70765936</v>
      </c>
      <c r="D40" s="80">
        <v>76052236</v>
      </c>
      <c r="E40" s="80">
        <v>77179980</v>
      </c>
      <c r="F40" s="80">
        <f t="shared" si="0"/>
        <v>223998152</v>
      </c>
    </row>
    <row r="41" spans="1:6" ht="15" customHeight="1">
      <c r="A41" s="22"/>
      <c r="B41" s="14" t="s">
        <v>57</v>
      </c>
      <c r="C41" s="80">
        <v>1762100</v>
      </c>
      <c r="D41" s="80">
        <v>6555012</v>
      </c>
      <c r="E41" s="80">
        <v>6836948</v>
      </c>
      <c r="F41" s="80">
        <f t="shared" si="0"/>
        <v>15154060</v>
      </c>
    </row>
    <row r="42" spans="1:6" ht="15" customHeight="1">
      <c r="A42" s="22" t="s">
        <v>25</v>
      </c>
      <c r="B42" s="14" t="s">
        <v>58</v>
      </c>
      <c r="C42" s="80">
        <v>549801807</v>
      </c>
      <c r="D42" s="80">
        <v>533319432</v>
      </c>
      <c r="E42" s="80">
        <v>598225182</v>
      </c>
      <c r="F42" s="80">
        <f t="shared" si="0"/>
        <v>1681346421</v>
      </c>
    </row>
    <row r="43" spans="1:6" ht="15" customHeight="1">
      <c r="A43" s="22"/>
      <c r="B43" s="14" t="s">
        <v>57</v>
      </c>
      <c r="C43" s="80">
        <v>78174114</v>
      </c>
      <c r="D43" s="80">
        <v>15288000</v>
      </c>
      <c r="E43" s="80">
        <v>18427500</v>
      </c>
      <c r="F43" s="80">
        <f t="shared" si="0"/>
        <v>111889614</v>
      </c>
    </row>
    <row r="44" spans="1:6" ht="15" customHeight="1">
      <c r="A44" s="76" t="s">
        <v>78</v>
      </c>
      <c r="B44" s="52" t="s">
        <v>58</v>
      </c>
      <c r="C44" s="80">
        <v>167850000</v>
      </c>
      <c r="D44" s="80">
        <v>171700000</v>
      </c>
      <c r="E44" s="80">
        <v>139400000</v>
      </c>
      <c r="F44" s="80">
        <f t="shared" si="0"/>
        <v>478950000</v>
      </c>
    </row>
    <row r="45" spans="1:6" ht="15" customHeight="1">
      <c r="A45" s="76"/>
      <c r="B45" s="52" t="s">
        <v>57</v>
      </c>
      <c r="C45" s="80">
        <v>311409667.5</v>
      </c>
      <c r="D45" s="80">
        <v>0</v>
      </c>
      <c r="E45" s="80">
        <v>0</v>
      </c>
      <c r="F45" s="80">
        <f t="shared" si="0"/>
        <v>311409667.5</v>
      </c>
    </row>
    <row r="46" spans="1:6" ht="15" customHeight="1" thickBot="1">
      <c r="A46" s="23" t="s">
        <v>13</v>
      </c>
      <c r="B46" s="24"/>
      <c r="C46" s="85">
        <f>SUM(C38:C45)</f>
        <v>1442492734.5</v>
      </c>
      <c r="D46" s="85">
        <f>SUM(D38:D45)</f>
        <v>1091722870</v>
      </c>
      <c r="E46" s="85">
        <f>SUM(E38:E45)</f>
        <v>1113371320</v>
      </c>
      <c r="F46" s="85">
        <f>SUM(F38:F45)</f>
        <v>3647586924.5</v>
      </c>
    </row>
    <row r="47" ht="15" customHeight="1" thickTop="1">
      <c r="A47" s="26" t="s">
        <v>43</v>
      </c>
    </row>
    <row r="48" ht="15" customHeight="1">
      <c r="A48" s="54" t="s">
        <v>75</v>
      </c>
    </row>
    <row r="49" ht="15" customHeight="1">
      <c r="A49" s="1"/>
    </row>
    <row r="50" ht="15" customHeight="1">
      <c r="A50" s="1"/>
    </row>
    <row r="52" spans="1:5" ht="15" customHeight="1">
      <c r="A52" s="134" t="s">
        <v>15</v>
      </c>
      <c r="B52" s="134"/>
      <c r="C52" s="134"/>
      <c r="D52" s="134"/>
      <c r="E52" s="134"/>
    </row>
    <row r="53" spans="1:5" ht="15" customHeight="1">
      <c r="A53" s="134" t="s">
        <v>32</v>
      </c>
      <c r="B53" s="134"/>
      <c r="C53" s="134"/>
      <c r="D53" s="134"/>
      <c r="E53" s="134"/>
    </row>
    <row r="54" spans="1:5" ht="15" customHeight="1">
      <c r="A54" s="135" t="s">
        <v>53</v>
      </c>
      <c r="B54" s="135"/>
      <c r="C54" s="135"/>
      <c r="D54" s="135"/>
      <c r="E54" s="135"/>
    </row>
    <row r="55" spans="1:5" ht="15" customHeight="1">
      <c r="A55" s="136"/>
      <c r="B55" s="136"/>
      <c r="C55" s="136"/>
      <c r="D55" s="136"/>
      <c r="E55" s="136"/>
    </row>
    <row r="56" spans="1:5" ht="15" customHeight="1" thickBot="1">
      <c r="A56" s="31" t="s">
        <v>10</v>
      </c>
      <c r="B56" s="32" t="s">
        <v>33</v>
      </c>
      <c r="C56" s="32" t="s">
        <v>34</v>
      </c>
      <c r="D56" s="32" t="s">
        <v>59</v>
      </c>
      <c r="E56" s="32" t="s">
        <v>35</v>
      </c>
    </row>
    <row r="58" spans="1:5" ht="15" customHeight="1">
      <c r="A58" s="20" t="s">
        <v>26</v>
      </c>
      <c r="B58" s="14">
        <f>SUM(C38:C41)</f>
        <v>335257146</v>
      </c>
      <c r="C58" s="93">
        <f>SUM(D38:D41)</f>
        <v>371415438</v>
      </c>
      <c r="D58" s="93">
        <f>SUM(E38:E41)</f>
        <v>357318638</v>
      </c>
      <c r="E58" s="14">
        <f>SUM(B58:D58)</f>
        <v>1063991222</v>
      </c>
    </row>
    <row r="59" spans="1:5" ht="15" customHeight="1">
      <c r="A59" s="20" t="s">
        <v>44</v>
      </c>
      <c r="B59" s="14">
        <f>SUM(C42:C43)</f>
        <v>627975921</v>
      </c>
      <c r="C59" s="93">
        <f>SUM(D42:D43)</f>
        <v>548607432</v>
      </c>
      <c r="D59" s="93">
        <f>SUM(E42:E43)</f>
        <v>616652682</v>
      </c>
      <c r="E59" s="14">
        <f>SUM(B59:D59)</f>
        <v>1793236035</v>
      </c>
    </row>
    <row r="60" spans="1:5" ht="15" customHeight="1">
      <c r="A60" s="89" t="s">
        <v>79</v>
      </c>
      <c r="B60" s="80">
        <f>SUM(C44:C45)</f>
        <v>479259667.5</v>
      </c>
      <c r="C60" s="80">
        <f>SUM(D44:D45)</f>
        <v>171700000</v>
      </c>
      <c r="D60" s="80">
        <f>SUM(E44:E45)</f>
        <v>139400000</v>
      </c>
      <c r="E60" s="80">
        <f>SUM(B60:D60)</f>
        <v>790359667.5</v>
      </c>
    </row>
    <row r="61" spans="1:5" ht="15" customHeight="1">
      <c r="A61" s="20" t="s">
        <v>7</v>
      </c>
      <c r="E61" s="14">
        <f>SUM(B61:D61)</f>
        <v>0</v>
      </c>
    </row>
    <row r="62" spans="1:5" ht="15" customHeight="1">
      <c r="A62" s="20" t="s">
        <v>8</v>
      </c>
      <c r="E62" s="14">
        <f>SUM(B62:D62)</f>
        <v>0</v>
      </c>
    </row>
    <row r="63" spans="1:5" ht="15" customHeight="1" thickBot="1">
      <c r="A63" s="23" t="s">
        <v>13</v>
      </c>
      <c r="B63" s="24">
        <f>SUM(B58:B62)</f>
        <v>1442492734.5</v>
      </c>
      <c r="C63" s="24">
        <f>SUM(C58:C62)</f>
        <v>1091722870</v>
      </c>
      <c r="D63" s="24">
        <f>SUM(D58:D62)</f>
        <v>1113371320</v>
      </c>
      <c r="E63" s="24">
        <f>SUM(E58:E62)</f>
        <v>3647586924.5</v>
      </c>
    </row>
    <row r="64" ht="15" customHeight="1" thickTop="1">
      <c r="A64" s="54" t="s">
        <v>75</v>
      </c>
    </row>
    <row r="65" ht="15" customHeight="1">
      <c r="A65" s="1"/>
    </row>
    <row r="67" spans="1:5" ht="15" customHeight="1">
      <c r="A67" s="134" t="s">
        <v>45</v>
      </c>
      <c r="B67" s="134"/>
      <c r="C67" s="134"/>
      <c r="D67" s="134"/>
      <c r="E67" s="134"/>
    </row>
    <row r="68" spans="1:5" ht="15" customHeight="1">
      <c r="A68" s="130" t="s">
        <v>81</v>
      </c>
      <c r="B68" s="130"/>
      <c r="C68" s="130"/>
      <c r="D68" s="130"/>
      <c r="E68" s="130"/>
    </row>
    <row r="69" spans="1:5" ht="15" customHeight="1">
      <c r="A69" s="135" t="s">
        <v>53</v>
      </c>
      <c r="B69" s="135"/>
      <c r="C69" s="135"/>
      <c r="D69" s="135"/>
      <c r="E69" s="135"/>
    </row>
    <row r="70" spans="1:5" ht="15" customHeight="1">
      <c r="A70" s="136"/>
      <c r="B70" s="136"/>
      <c r="C70" s="136"/>
      <c r="D70" s="136"/>
      <c r="E70" s="136"/>
    </row>
    <row r="71" spans="1:5" ht="15" customHeight="1" thickBot="1">
      <c r="A71" s="31" t="s">
        <v>10</v>
      </c>
      <c r="B71" s="32" t="s">
        <v>33</v>
      </c>
      <c r="C71" s="32" t="s">
        <v>34</v>
      </c>
      <c r="D71" s="32" t="s">
        <v>59</v>
      </c>
      <c r="E71" s="32" t="s">
        <v>35</v>
      </c>
    </row>
    <row r="72" spans="1:7" ht="15" customHeight="1">
      <c r="A72" s="94"/>
      <c r="B72" s="94"/>
      <c r="C72" s="94"/>
      <c r="D72" s="94"/>
      <c r="E72" s="94"/>
      <c r="F72" s="94"/>
      <c r="G72" s="94"/>
    </row>
    <row r="73" spans="1:7" ht="15" customHeight="1">
      <c r="A73" s="94" t="s">
        <v>64</v>
      </c>
      <c r="B73" s="94">
        <f>'2 T'!E77</f>
        <v>280535258.6500001</v>
      </c>
      <c r="C73" s="94">
        <f>B77</f>
        <v>350032482.6500001</v>
      </c>
      <c r="D73" s="94">
        <f>C77</f>
        <v>410024152.35000014</v>
      </c>
      <c r="E73" s="94">
        <f>B73</f>
        <v>280535258.6500001</v>
      </c>
      <c r="F73" s="94"/>
      <c r="G73" s="94"/>
    </row>
    <row r="74" spans="1:9" ht="15" customHeight="1">
      <c r="A74" s="94" t="s">
        <v>16</v>
      </c>
      <c r="B74" s="68">
        <v>404754370</v>
      </c>
      <c r="C74" s="68">
        <f>404754370+(26652737.7)</f>
        <v>431407107.7</v>
      </c>
      <c r="D74" s="68">
        <v>404754370</v>
      </c>
      <c r="E74" s="94">
        <f>SUM(B74:D74)</f>
        <v>1240915847.7</v>
      </c>
      <c r="F74" s="94"/>
      <c r="G74" s="43"/>
      <c r="H74" s="43"/>
      <c r="I74" s="43"/>
    </row>
    <row r="75" spans="1:9" ht="15" customHeight="1">
      <c r="A75" s="94" t="s">
        <v>17</v>
      </c>
      <c r="B75" s="94">
        <f>+B73+B74</f>
        <v>685289628.6500001</v>
      </c>
      <c r="C75" s="94">
        <f>+C73+C74</f>
        <v>781439590.3500001</v>
      </c>
      <c r="D75" s="94">
        <f>+D73+D74</f>
        <v>814778522.3500001</v>
      </c>
      <c r="E75" s="94">
        <f>+E73+E74</f>
        <v>1521451106.3500001</v>
      </c>
      <c r="F75" s="94"/>
      <c r="G75" s="94"/>
      <c r="H75" s="40"/>
      <c r="I75" s="40"/>
    </row>
    <row r="76" spans="1:9" ht="15" customHeight="1">
      <c r="A76" s="94" t="s">
        <v>18</v>
      </c>
      <c r="B76" s="57">
        <f>B58</f>
        <v>335257146</v>
      </c>
      <c r="C76" s="57">
        <f>C58</f>
        <v>371415438</v>
      </c>
      <c r="D76" s="57">
        <f>D58</f>
        <v>357318638</v>
      </c>
      <c r="E76" s="94">
        <f>SUM(B76:D76)</f>
        <v>1063991222</v>
      </c>
      <c r="F76" s="29"/>
      <c r="G76" s="94"/>
      <c r="H76" s="40"/>
      <c r="I76" s="40"/>
    </row>
    <row r="77" spans="1:9" ht="15" customHeight="1">
      <c r="A77" s="26" t="s">
        <v>19</v>
      </c>
      <c r="B77" s="26">
        <f>+B75-B76</f>
        <v>350032482.6500001</v>
      </c>
      <c r="C77" s="26">
        <f>+C75-C76</f>
        <v>410024152.35000014</v>
      </c>
      <c r="D77" s="26">
        <f>+D75-D76</f>
        <v>457459884.35000014</v>
      </c>
      <c r="E77" s="26">
        <f>+E75-E76</f>
        <v>457459884.35000014</v>
      </c>
      <c r="F77" s="94"/>
      <c r="G77" s="94"/>
      <c r="H77" s="40"/>
      <c r="I77" s="40"/>
    </row>
    <row r="78" spans="1:9" ht="15" customHeight="1" thickBot="1">
      <c r="A78" s="23"/>
      <c r="B78" s="23"/>
      <c r="C78" s="23"/>
      <c r="D78" s="23"/>
      <c r="E78" s="23"/>
      <c r="F78" s="94"/>
      <c r="G78" s="94"/>
      <c r="H78" s="40"/>
      <c r="I78" s="40"/>
    </row>
    <row r="79" spans="1:9" ht="15" customHeight="1" thickTop="1">
      <c r="A79" s="92" t="s">
        <v>75</v>
      </c>
      <c r="B79" s="94"/>
      <c r="C79" s="94"/>
      <c r="D79" s="94"/>
      <c r="E79" s="94"/>
      <c r="F79" s="94"/>
      <c r="G79" s="94"/>
      <c r="H79" s="40"/>
      <c r="I79" s="40"/>
    </row>
    <row r="80" spans="1:9" ht="15" customHeight="1">
      <c r="A80" s="92"/>
      <c r="B80" s="94"/>
      <c r="C80" s="94"/>
      <c r="D80" s="94"/>
      <c r="E80" s="94"/>
      <c r="F80" s="94"/>
      <c r="G80" s="94"/>
      <c r="H80" s="40"/>
      <c r="I80" s="40"/>
    </row>
    <row r="81" spans="1:9" ht="15" customHeight="1">
      <c r="A81" s="94"/>
      <c r="B81" s="94"/>
      <c r="C81" s="94"/>
      <c r="D81" s="94"/>
      <c r="E81" s="94"/>
      <c r="F81" s="94"/>
      <c r="G81" s="94"/>
      <c r="H81" s="40"/>
      <c r="I81" s="40"/>
    </row>
    <row r="82" spans="1:9" ht="15" customHeight="1">
      <c r="A82" s="134" t="s">
        <v>46</v>
      </c>
      <c r="B82" s="134"/>
      <c r="C82" s="134"/>
      <c r="D82" s="134"/>
      <c r="E82" s="134"/>
      <c r="F82" s="42" t="s">
        <v>55</v>
      </c>
      <c r="G82" s="94"/>
      <c r="H82" s="40"/>
      <c r="I82" s="40"/>
    </row>
    <row r="83" spans="1:9" ht="15" customHeight="1">
      <c r="A83" s="134" t="s">
        <v>50</v>
      </c>
      <c r="B83" s="134"/>
      <c r="C83" s="134"/>
      <c r="D83" s="134"/>
      <c r="E83" s="134"/>
      <c r="F83" s="42">
        <f>E74+E89</f>
        <v>3262954794.35</v>
      </c>
      <c r="G83" s="94"/>
      <c r="H83" s="40"/>
      <c r="I83" s="29"/>
    </row>
    <row r="84" spans="1:9" ht="15" customHeight="1">
      <c r="A84" s="135" t="s">
        <v>53</v>
      </c>
      <c r="B84" s="135"/>
      <c r="C84" s="135"/>
      <c r="D84" s="135"/>
      <c r="E84" s="135"/>
      <c r="F84" s="42"/>
      <c r="G84" s="94"/>
      <c r="H84" s="40"/>
      <c r="I84" s="40"/>
    </row>
    <row r="85" spans="1:9" ht="15" customHeight="1">
      <c r="A85" s="136"/>
      <c r="B85" s="136"/>
      <c r="C85" s="136"/>
      <c r="D85" s="136"/>
      <c r="E85" s="136"/>
      <c r="F85" s="94"/>
      <c r="G85" s="94"/>
      <c r="H85" s="40"/>
      <c r="I85" s="40"/>
    </row>
    <row r="86" spans="1:9" ht="15" customHeight="1" thickBot="1">
      <c r="A86" s="31" t="s">
        <v>10</v>
      </c>
      <c r="B86" s="31" t="s">
        <v>33</v>
      </c>
      <c r="C86" s="31" t="s">
        <v>34</v>
      </c>
      <c r="D86" s="31" t="s">
        <v>59</v>
      </c>
      <c r="E86" s="31" t="s">
        <v>35</v>
      </c>
      <c r="F86" s="94"/>
      <c r="G86" s="94"/>
      <c r="H86" s="40"/>
      <c r="I86" s="40"/>
    </row>
    <row r="87" spans="1:9" ht="15" customHeight="1">
      <c r="A87" s="94"/>
      <c r="B87" s="94"/>
      <c r="C87" s="94"/>
      <c r="D87" s="94"/>
      <c r="E87" s="94"/>
      <c r="F87" s="94"/>
      <c r="G87" s="94"/>
      <c r="H87" s="40"/>
      <c r="I87" s="40"/>
    </row>
    <row r="88" spans="1:9" ht="15" customHeight="1">
      <c r="A88" s="94" t="s">
        <v>64</v>
      </c>
      <c r="B88" s="94">
        <f>'2 T'!E93</f>
        <v>83920937.3900001</v>
      </c>
      <c r="C88" s="94">
        <f>B93</f>
        <v>272355732.55999994</v>
      </c>
      <c r="D88" s="94">
        <f>C93</f>
        <v>394842328.8599999</v>
      </c>
      <c r="E88" s="94">
        <f>+B88</f>
        <v>83920937.3900001</v>
      </c>
      <c r="F88" s="94"/>
      <c r="G88" s="94"/>
      <c r="H88" s="101"/>
      <c r="I88" s="40"/>
    </row>
    <row r="89" spans="1:9" ht="15" customHeight="1">
      <c r="A89" s="94" t="s">
        <v>16</v>
      </c>
      <c r="B89" s="124">
        <f>(629394028.3+113124106.48)+(20752248.89)</f>
        <v>763270383.67</v>
      </c>
      <c r="C89" s="94">
        <v>629384281.49</v>
      </c>
      <c r="D89" s="94">
        <v>629384281.49</v>
      </c>
      <c r="E89" s="94">
        <f>SUM(B89:D89)</f>
        <v>2022038946.6499999</v>
      </c>
      <c r="F89" s="94"/>
      <c r="G89" s="43"/>
      <c r="H89" s="102"/>
      <c r="I89" s="43"/>
    </row>
    <row r="90" spans="1:9" s="86" customFormat="1" ht="15" customHeight="1">
      <c r="A90" s="92" t="s">
        <v>80</v>
      </c>
      <c r="B90" s="68">
        <f>213400000+319000000</f>
        <v>532400000</v>
      </c>
      <c r="C90" s="94">
        <v>213409746.81</v>
      </c>
      <c r="D90" s="94">
        <v>213409746.81</v>
      </c>
      <c r="E90" s="94">
        <f>SUM(B90:D90)</f>
        <v>959219493.6199999</v>
      </c>
      <c r="F90" s="94"/>
      <c r="G90" s="43"/>
      <c r="H90" s="102"/>
      <c r="I90" s="43"/>
    </row>
    <row r="91" spans="1:8" ht="15" customHeight="1">
      <c r="A91" s="94" t="s">
        <v>17</v>
      </c>
      <c r="B91" s="94">
        <f>SUM(B88:B90)</f>
        <v>1379591321.06</v>
      </c>
      <c r="C91" s="94">
        <f>SUM(C88:C90)</f>
        <v>1115149760.86</v>
      </c>
      <c r="D91" s="94">
        <f>SUM(D88:D90)</f>
        <v>1237636357.1599998</v>
      </c>
      <c r="E91" s="94">
        <f>SUM(E88:E90)</f>
        <v>3065179377.66</v>
      </c>
      <c r="F91" s="101"/>
      <c r="G91" s="94"/>
      <c r="H91" s="100"/>
    </row>
    <row r="92" spans="1:7" ht="15" customHeight="1">
      <c r="A92" s="94" t="s">
        <v>18</v>
      </c>
      <c r="B92" s="57">
        <f>B59+B60</f>
        <v>1107235588.5</v>
      </c>
      <c r="C92" s="57">
        <f>C59+C60</f>
        <v>720307432</v>
      </c>
      <c r="D92" s="57">
        <f>D59+D60</f>
        <v>756052682</v>
      </c>
      <c r="E92" s="94">
        <f>SUM(B92:D92)</f>
        <v>2583595702.5</v>
      </c>
      <c r="F92" s="29"/>
      <c r="G92" s="94"/>
    </row>
    <row r="93" spans="1:8" ht="15" customHeight="1">
      <c r="A93" s="26" t="s">
        <v>19</v>
      </c>
      <c r="B93" s="26">
        <f>+B91-B92</f>
        <v>272355732.55999994</v>
      </c>
      <c r="C93" s="26">
        <f>+C91-C92</f>
        <v>394842328.8599999</v>
      </c>
      <c r="D93" s="26">
        <f>+D91-D92</f>
        <v>481583675.15999985</v>
      </c>
      <c r="E93" s="26">
        <f>+E91-E92</f>
        <v>481583675.15999985</v>
      </c>
      <c r="F93" s="94"/>
      <c r="G93" s="94"/>
      <c r="H93" s="100"/>
    </row>
    <row r="94" spans="1:7" ht="15" customHeight="1" thickBot="1">
      <c r="A94" s="23"/>
      <c r="B94" s="23"/>
      <c r="C94" s="23"/>
      <c r="D94" s="23"/>
      <c r="E94" s="23"/>
      <c r="F94" s="94"/>
      <c r="G94" s="94"/>
    </row>
    <row r="95" spans="1:7" ht="15" customHeight="1" thickTop="1">
      <c r="A95" s="92" t="s">
        <v>75</v>
      </c>
      <c r="B95" s="94"/>
      <c r="C95" s="94"/>
      <c r="D95" s="94"/>
      <c r="E95" s="94"/>
      <c r="F95" s="94"/>
      <c r="G95" s="101"/>
    </row>
    <row r="96" ht="38.25" customHeight="1">
      <c r="A96" s="92" t="s">
        <v>82</v>
      </c>
    </row>
    <row r="97" ht="15" customHeight="1">
      <c r="G97" s="100"/>
    </row>
    <row r="98" spans="1:7" ht="15" customHeight="1">
      <c r="A98" s="74"/>
      <c r="C98" s="93">
        <v>1247548398.3</v>
      </c>
      <c r="D98" s="104" t="s">
        <v>98</v>
      </c>
      <c r="G98" s="100"/>
    </row>
    <row r="99" spans="1:4" ht="15" customHeight="1">
      <c r="A99" s="94" t="s">
        <v>84</v>
      </c>
      <c r="C99" s="93">
        <v>1247548398.3</v>
      </c>
      <c r="D99" s="104" t="s">
        <v>99</v>
      </c>
    </row>
    <row r="100" spans="1:4" ht="15" customHeight="1">
      <c r="A100" s="40"/>
      <c r="C100" s="93">
        <v>432124106.48</v>
      </c>
      <c r="D100" s="104" t="s">
        <v>100</v>
      </c>
    </row>
    <row r="101" spans="2:4" ht="15" customHeight="1">
      <c r="B101" s="14">
        <f>SUM(C100:C101)</f>
        <v>1679672504.78</v>
      </c>
      <c r="C101" s="93">
        <v>1247548398.3</v>
      </c>
      <c r="D101" s="104" t="s">
        <v>100</v>
      </c>
    </row>
  </sheetData>
  <sheetProtection/>
  <mergeCells count="24">
    <mergeCell ref="A67:E67"/>
    <mergeCell ref="A68:E68"/>
    <mergeCell ref="A1:F1"/>
    <mergeCell ref="A85:E85"/>
    <mergeCell ref="A54:E54"/>
    <mergeCell ref="A69:E69"/>
    <mergeCell ref="A84:E84"/>
    <mergeCell ref="A13:A15"/>
    <mergeCell ref="A10:F10"/>
    <mergeCell ref="A52:E52"/>
    <mergeCell ref="A53:E53"/>
    <mergeCell ref="A55:E55"/>
    <mergeCell ref="A35:E35"/>
    <mergeCell ref="A82:E82"/>
    <mergeCell ref="A83:E83"/>
    <mergeCell ref="A70:E70"/>
    <mergeCell ref="A33:F33"/>
    <mergeCell ref="A16:A18"/>
    <mergeCell ref="A7:F7"/>
    <mergeCell ref="A34:F34"/>
    <mergeCell ref="A8:F8"/>
    <mergeCell ref="A9:F9"/>
    <mergeCell ref="A32:F32"/>
    <mergeCell ref="A19:A2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C94">
      <selection activeCell="F100" sqref="A100:F111"/>
    </sheetView>
  </sheetViews>
  <sheetFormatPr defaultColWidth="11.57421875" defaultRowHeight="15" customHeight="1"/>
  <cols>
    <col min="1" max="1" width="65.7109375" style="20" customWidth="1"/>
    <col min="2" max="2" width="24.421875" style="14" customWidth="1"/>
    <col min="3" max="3" width="15.421875" style="14" bestFit="1" customWidth="1"/>
    <col min="4" max="4" width="15.00390625" style="14" customWidth="1"/>
    <col min="5" max="5" width="16.8515625" style="14" bestFit="1" customWidth="1"/>
    <col min="6" max="6" width="16.140625" style="14" customWidth="1"/>
    <col min="7" max="7" width="14.7109375" style="14" customWidth="1"/>
    <col min="8" max="8" width="18.140625" style="14" customWidth="1"/>
    <col min="9" max="9" width="17.57421875" style="14" customWidth="1"/>
    <col min="10" max="10" width="15.28125" style="14" customWidth="1"/>
    <col min="11" max="11" width="12.57421875" style="14" bestFit="1" customWidth="1"/>
    <col min="12" max="12" width="15.140625" style="14" bestFit="1" customWidth="1"/>
    <col min="13" max="16384" width="11.57421875" style="14" customWidth="1"/>
  </cols>
  <sheetData>
    <row r="1" spans="1:6" ht="15" customHeight="1">
      <c r="A1" s="134" t="s">
        <v>20</v>
      </c>
      <c r="B1" s="134"/>
      <c r="C1" s="134"/>
      <c r="D1" s="134"/>
      <c r="E1" s="134"/>
      <c r="F1" s="134"/>
    </row>
    <row r="2" spans="1:6" ht="15" customHeight="1">
      <c r="A2" s="3" t="s">
        <v>0</v>
      </c>
      <c r="B2" s="4" t="s">
        <v>22</v>
      </c>
      <c r="C2" s="15"/>
      <c r="D2" s="15"/>
      <c r="E2" s="15"/>
      <c r="F2" s="15"/>
    </row>
    <row r="3" spans="1:6" ht="15" customHeight="1">
      <c r="A3" s="3" t="s">
        <v>1</v>
      </c>
      <c r="B3" s="4" t="s">
        <v>21</v>
      </c>
      <c r="C3" s="15"/>
      <c r="D3" s="15"/>
      <c r="E3" s="15"/>
      <c r="F3" s="15"/>
    </row>
    <row r="4" spans="1:6" ht="15" customHeight="1">
      <c r="A4" s="3" t="s">
        <v>11</v>
      </c>
      <c r="B4" s="15" t="s">
        <v>63</v>
      </c>
      <c r="C4" s="15"/>
      <c r="D4" s="15"/>
      <c r="E4" s="15"/>
      <c r="F4" s="15"/>
    </row>
    <row r="5" spans="1:6" ht="15" customHeight="1">
      <c r="A5" s="3" t="s">
        <v>48</v>
      </c>
      <c r="B5" s="16" t="s">
        <v>87</v>
      </c>
      <c r="C5" s="15"/>
      <c r="D5" s="15"/>
      <c r="E5" s="15"/>
      <c r="F5" s="15"/>
    </row>
    <row r="7" spans="1:6" ht="15" customHeight="1">
      <c r="A7" s="134" t="s">
        <v>9</v>
      </c>
      <c r="B7" s="134"/>
      <c r="C7" s="134"/>
      <c r="D7" s="134"/>
      <c r="E7" s="134"/>
      <c r="F7" s="134"/>
    </row>
    <row r="8" spans="1:6" ht="15" customHeight="1">
      <c r="A8" s="134" t="s">
        <v>12</v>
      </c>
      <c r="B8" s="134"/>
      <c r="C8" s="134"/>
      <c r="D8" s="134"/>
      <c r="E8" s="134"/>
      <c r="F8" s="134"/>
    </row>
    <row r="9" spans="1:6" ht="15" customHeight="1">
      <c r="A9" s="135" t="s">
        <v>51</v>
      </c>
      <c r="B9" s="135"/>
      <c r="C9" s="135"/>
      <c r="D9" s="135"/>
      <c r="E9" s="135"/>
      <c r="F9" s="135"/>
    </row>
    <row r="10" spans="1:6" ht="15" customHeight="1">
      <c r="A10" s="35"/>
      <c r="B10" s="35"/>
      <c r="C10" s="35"/>
      <c r="D10" s="35"/>
      <c r="E10" s="35"/>
      <c r="F10" s="35"/>
    </row>
    <row r="11" spans="1:6" ht="15" customHeight="1" thickBot="1">
      <c r="A11" s="41" t="s">
        <v>66</v>
      </c>
      <c r="B11" s="32"/>
      <c r="C11" s="32" t="s">
        <v>36</v>
      </c>
      <c r="D11" s="32" t="s">
        <v>37</v>
      </c>
      <c r="E11" s="32" t="s">
        <v>38</v>
      </c>
      <c r="F11" s="46" t="s">
        <v>72</v>
      </c>
    </row>
    <row r="12" ht="15" customHeight="1">
      <c r="H12" s="30"/>
    </row>
    <row r="13" spans="1:7" ht="30">
      <c r="A13" s="132" t="s">
        <v>23</v>
      </c>
      <c r="B13" s="8" t="s">
        <v>60</v>
      </c>
      <c r="C13" s="50">
        <f>+('3 T'!E13-'4 T'!C15)+143</f>
        <v>196</v>
      </c>
      <c r="D13" s="50">
        <f>+(C13-D15)+126</f>
        <v>197</v>
      </c>
      <c r="E13" s="50">
        <f>+(D13-E15)+5</f>
        <v>5</v>
      </c>
      <c r="F13" s="57">
        <f>E13</f>
        <v>5</v>
      </c>
      <c r="G13" s="30"/>
    </row>
    <row r="14" spans="1:6" ht="15" customHeight="1">
      <c r="A14" s="132"/>
      <c r="B14" s="8" t="s">
        <v>61</v>
      </c>
      <c r="C14" s="50">
        <v>1506</v>
      </c>
      <c r="D14" s="50">
        <v>1509</v>
      </c>
      <c r="E14" s="50">
        <v>1645</v>
      </c>
      <c r="F14" s="57">
        <f>AVERAGE(C14:E14)</f>
        <v>1553.3333333333333</v>
      </c>
    </row>
    <row r="15" spans="1:6" ht="15" customHeight="1">
      <c r="A15" s="132"/>
      <c r="B15" s="8" t="s">
        <v>62</v>
      </c>
      <c r="C15" s="50">
        <v>566</v>
      </c>
      <c r="D15" s="50">
        <v>125</v>
      </c>
      <c r="E15" s="50">
        <v>197</v>
      </c>
      <c r="F15" s="57">
        <f>AVERAGE(C15:E15)</f>
        <v>296</v>
      </c>
    </row>
    <row r="16" spans="1:7" ht="30">
      <c r="A16" s="132" t="s">
        <v>24</v>
      </c>
      <c r="B16" s="8" t="s">
        <v>60</v>
      </c>
      <c r="C16" s="50">
        <f>+('3 T'!E16-'4 T'!C18)+149</f>
        <v>228</v>
      </c>
      <c r="D16" s="50">
        <f>+(C16-D18)+180</f>
        <v>255</v>
      </c>
      <c r="E16" s="50">
        <f>+(D16-E18)+100</f>
        <v>250</v>
      </c>
      <c r="F16" s="57">
        <f>E16</f>
        <v>250</v>
      </c>
      <c r="G16" s="30"/>
    </row>
    <row r="17" spans="1:6" ht="15" customHeight="1">
      <c r="A17" s="132"/>
      <c r="B17" s="8" t="s">
        <v>61</v>
      </c>
      <c r="C17" s="50">
        <v>1004</v>
      </c>
      <c r="D17" s="50">
        <v>917</v>
      </c>
      <c r="E17" s="50">
        <v>1027</v>
      </c>
      <c r="F17" s="57">
        <f>AVERAGE(C17:E17)</f>
        <v>982.6666666666666</v>
      </c>
    </row>
    <row r="18" spans="1:6" ht="15" customHeight="1">
      <c r="A18" s="132"/>
      <c r="B18" s="8" t="s">
        <v>62</v>
      </c>
      <c r="C18" s="50">
        <v>50</v>
      </c>
      <c r="D18" s="50">
        <v>153</v>
      </c>
      <c r="E18" s="50">
        <v>105</v>
      </c>
      <c r="F18" s="57">
        <f>AVERAGE(C18:E18)</f>
        <v>102.66666666666667</v>
      </c>
    </row>
    <row r="19" spans="1:7" ht="30">
      <c r="A19" s="133" t="s">
        <v>25</v>
      </c>
      <c r="B19" s="8" t="s">
        <v>60</v>
      </c>
      <c r="C19" s="50">
        <f>+('3 T'!E19-'4 T'!C21)+355</f>
        <v>601</v>
      </c>
      <c r="D19" s="50">
        <f>+(C19-D21)+770</f>
        <v>827</v>
      </c>
      <c r="E19" s="50">
        <f>+(D19-E21)+0</f>
        <v>476</v>
      </c>
      <c r="F19" s="57">
        <f>E19</f>
        <v>476</v>
      </c>
      <c r="G19" s="30"/>
    </row>
    <row r="20" spans="1:6" ht="15" customHeight="1">
      <c r="A20" s="133"/>
      <c r="B20" s="8" t="s">
        <v>61</v>
      </c>
      <c r="C20" s="50">
        <v>10276</v>
      </c>
      <c r="D20" s="50">
        <v>10468</v>
      </c>
      <c r="E20" s="50">
        <v>11087</v>
      </c>
      <c r="F20" s="58">
        <f>AVERAGE(C20:E20)</f>
        <v>10610.333333333334</v>
      </c>
    </row>
    <row r="21" spans="1:6" ht="15" customHeight="1">
      <c r="A21" s="133"/>
      <c r="B21" s="8" t="s">
        <v>62</v>
      </c>
      <c r="C21" s="50">
        <v>2434</v>
      </c>
      <c r="D21" s="50">
        <v>544</v>
      </c>
      <c r="E21" s="50">
        <v>351</v>
      </c>
      <c r="F21" s="14">
        <f>AVERAGE(C21:E21)</f>
        <v>1109.6666666666667</v>
      </c>
    </row>
    <row r="22" spans="1:6" ht="15" customHeight="1">
      <c r="A22" s="79" t="s">
        <v>78</v>
      </c>
      <c r="B22" s="77" t="s">
        <v>60</v>
      </c>
      <c r="C22" s="50">
        <v>53</v>
      </c>
      <c r="D22" s="50">
        <v>30</v>
      </c>
      <c r="E22" s="50">
        <v>0</v>
      </c>
      <c r="F22" s="14">
        <f>E22</f>
        <v>0</v>
      </c>
    </row>
    <row r="23" spans="1:6" ht="15" customHeight="1">
      <c r="A23" s="78"/>
      <c r="B23" s="77" t="s">
        <v>61</v>
      </c>
      <c r="C23" s="50">
        <v>326</v>
      </c>
      <c r="D23" s="50">
        <v>349</v>
      </c>
      <c r="E23" s="50">
        <v>383</v>
      </c>
      <c r="F23" s="58">
        <f>AVERAGE(C23:E23)</f>
        <v>352.6666666666667</v>
      </c>
    </row>
    <row r="24" spans="1:6" ht="15" customHeight="1">
      <c r="A24" s="78"/>
      <c r="B24" s="77" t="s">
        <v>62</v>
      </c>
      <c r="C24" s="50">
        <v>24</v>
      </c>
      <c r="D24" s="50">
        <v>107</v>
      </c>
      <c r="E24" s="50">
        <v>30</v>
      </c>
      <c r="F24" s="58">
        <f>AVERAGE(C24:E24)</f>
        <v>53.666666666666664</v>
      </c>
    </row>
    <row r="25" spans="1:5" ht="15" customHeight="1">
      <c r="A25" s="75"/>
      <c r="B25" s="8"/>
      <c r="C25" s="50"/>
      <c r="D25" s="50"/>
      <c r="E25" s="50"/>
    </row>
    <row r="27" spans="1:6" ht="15" customHeight="1" thickBot="1">
      <c r="A27" s="23" t="s">
        <v>13</v>
      </c>
      <c r="B27" s="24" t="s">
        <v>52</v>
      </c>
      <c r="C27" s="24">
        <f>+C14+C15+C17+C18+C20+C21+C23+C24</f>
        <v>16186</v>
      </c>
      <c r="D27" s="24">
        <f>+D14+D15+D17+D18+D20+D21+D23+D24</f>
        <v>14172</v>
      </c>
      <c r="E27" s="24">
        <f>+E14+E15+E17+E18+E20+E21+E23+E24</f>
        <v>14825</v>
      </c>
      <c r="F27" s="24">
        <f>AVERAGE(C27:E27)</f>
        <v>15061</v>
      </c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77</v>
      </c>
    </row>
    <row r="30" ht="15" customHeight="1">
      <c r="A30" s="1"/>
    </row>
    <row r="32" spans="1:6" ht="15" customHeight="1">
      <c r="A32" s="135" t="s">
        <v>14</v>
      </c>
      <c r="B32" s="135"/>
      <c r="C32" s="135"/>
      <c r="D32" s="135"/>
      <c r="E32" s="135"/>
      <c r="F32" s="135"/>
    </row>
    <row r="33" spans="1:6" ht="15" customHeight="1">
      <c r="A33" s="134" t="s">
        <v>31</v>
      </c>
      <c r="B33" s="134"/>
      <c r="C33" s="134"/>
      <c r="D33" s="134"/>
      <c r="E33" s="134"/>
      <c r="F33" s="134"/>
    </row>
    <row r="34" spans="1:6" ht="15" customHeight="1">
      <c r="A34" s="135" t="s">
        <v>53</v>
      </c>
      <c r="B34" s="135"/>
      <c r="C34" s="135"/>
      <c r="D34" s="135"/>
      <c r="E34" s="135"/>
      <c r="F34" s="135"/>
    </row>
    <row r="35" spans="1:5" ht="15" customHeight="1">
      <c r="A35" s="136"/>
      <c r="B35" s="136"/>
      <c r="C35" s="136"/>
      <c r="D35" s="136"/>
      <c r="E35" s="136"/>
    </row>
    <row r="36" spans="1:6" ht="15" customHeight="1" thickBot="1">
      <c r="A36" s="41" t="s">
        <v>66</v>
      </c>
      <c r="B36" s="18"/>
      <c r="C36" s="18" t="s">
        <v>36</v>
      </c>
      <c r="D36" s="18" t="s">
        <v>37</v>
      </c>
      <c r="E36" s="18" t="s">
        <v>38</v>
      </c>
      <c r="F36" s="18" t="s">
        <v>39</v>
      </c>
    </row>
    <row r="38" spans="1:6" ht="15" customHeight="1">
      <c r="A38" s="22" t="s">
        <v>23</v>
      </c>
      <c r="B38" s="14" t="s">
        <v>58</v>
      </c>
      <c r="C38" s="51">
        <v>265372260</v>
      </c>
      <c r="D38" s="51">
        <v>265900890</v>
      </c>
      <c r="E38" s="51">
        <v>289865450</v>
      </c>
      <c r="F38" s="14">
        <f aca="true" t="shared" si="0" ref="F38:F45">SUM(C38:E38)</f>
        <v>821138600</v>
      </c>
    </row>
    <row r="39" spans="1:6" ht="15" customHeight="1">
      <c r="A39" s="22"/>
      <c r="B39" s="14" t="s">
        <v>57</v>
      </c>
      <c r="C39" s="51">
        <v>99734860</v>
      </c>
      <c r="D39" s="51">
        <v>22026250</v>
      </c>
      <c r="E39" s="51">
        <v>34713370</v>
      </c>
      <c r="F39" s="14">
        <f t="shared" si="0"/>
        <v>156474480</v>
      </c>
    </row>
    <row r="40" spans="1:6" ht="15" customHeight="1">
      <c r="A40" s="22" t="s">
        <v>24</v>
      </c>
      <c r="B40" s="14" t="s">
        <v>58</v>
      </c>
      <c r="C40" s="51">
        <v>70765936</v>
      </c>
      <c r="D40" s="51">
        <v>64633828</v>
      </c>
      <c r="E40" s="51">
        <v>72387068</v>
      </c>
      <c r="F40" s="14">
        <f t="shared" si="0"/>
        <v>207786832</v>
      </c>
    </row>
    <row r="41" spans="1:6" ht="15" customHeight="1">
      <c r="A41" s="22"/>
      <c r="B41" s="14" t="s">
        <v>57</v>
      </c>
      <c r="C41" s="51">
        <v>3524200</v>
      </c>
      <c r="D41" s="51">
        <v>10784052</v>
      </c>
      <c r="E41" s="51">
        <v>7400820</v>
      </c>
      <c r="F41" s="14">
        <f t="shared" si="0"/>
        <v>21709072</v>
      </c>
    </row>
    <row r="42" spans="1:6" ht="15" customHeight="1">
      <c r="A42" s="22" t="s">
        <v>25</v>
      </c>
      <c r="B42" s="14" t="s">
        <v>58</v>
      </c>
      <c r="C42" s="52">
        <v>584690307</v>
      </c>
      <c r="D42" s="52">
        <v>646121788.25</v>
      </c>
      <c r="E42" s="52">
        <v>696474386.7166667</v>
      </c>
      <c r="F42" s="14">
        <f t="shared" si="0"/>
        <v>1927286481.9666667</v>
      </c>
    </row>
    <row r="43" spans="1:6" ht="15" customHeight="1">
      <c r="A43" s="22"/>
      <c r="B43" s="14" t="s">
        <v>57</v>
      </c>
      <c r="C43" s="52">
        <v>166243125</v>
      </c>
      <c r="D43" s="52">
        <v>210757731.36666667</v>
      </c>
      <c r="E43" s="52">
        <v>37931098.46666667</v>
      </c>
      <c r="F43" s="14">
        <f t="shared" si="0"/>
        <v>414931954.8333334</v>
      </c>
    </row>
    <row r="44" spans="1:6" ht="15" customHeight="1">
      <c r="A44" s="76" t="s">
        <v>78</v>
      </c>
      <c r="B44" s="52" t="s">
        <v>58</v>
      </c>
      <c r="C44" s="52">
        <v>157800000</v>
      </c>
      <c r="D44" s="52">
        <v>166800000</v>
      </c>
      <c r="E44" s="52">
        <v>426574297.5</v>
      </c>
      <c r="F44" s="14">
        <f t="shared" si="0"/>
        <v>751174297.5</v>
      </c>
    </row>
    <row r="45" spans="1:6" ht="15" customHeight="1">
      <c r="A45" s="76"/>
      <c r="B45" s="52" t="s">
        <v>57</v>
      </c>
      <c r="C45" s="80">
        <v>118200000</v>
      </c>
      <c r="D45" s="14">
        <v>201218000</v>
      </c>
      <c r="E45" s="14">
        <v>144984000</v>
      </c>
      <c r="F45" s="14">
        <f t="shared" si="0"/>
        <v>464402000</v>
      </c>
    </row>
    <row r="46" spans="1:6" ht="15" customHeight="1" thickBot="1">
      <c r="A46" s="23" t="s">
        <v>13</v>
      </c>
      <c r="B46" s="24"/>
      <c r="C46" s="24">
        <f>SUM(C38:C45)</f>
        <v>1466330688</v>
      </c>
      <c r="D46" s="24">
        <f>SUM(D38:D45)</f>
        <v>1588242539.6166668</v>
      </c>
      <c r="E46" s="24">
        <f>SUM(E38:E45)</f>
        <v>1710330490.6833334</v>
      </c>
      <c r="F46" s="24">
        <f>SUM(F38:F45)</f>
        <v>4764903718.3</v>
      </c>
    </row>
    <row r="47" ht="15" customHeight="1" thickTop="1">
      <c r="A47" s="26" t="s">
        <v>65</v>
      </c>
    </row>
    <row r="48" ht="15" customHeight="1">
      <c r="A48" s="54" t="s">
        <v>75</v>
      </c>
    </row>
    <row r="49" spans="1:5" ht="15" customHeight="1">
      <c r="A49" s="1"/>
      <c r="C49" s="14">
        <v>439397256</v>
      </c>
      <c r="D49" s="14">
        <v>363345020</v>
      </c>
      <c r="E49" s="14">
        <v>404366708</v>
      </c>
    </row>
    <row r="50" ht="15" customHeight="1">
      <c r="A50" s="1"/>
    </row>
    <row r="52" spans="1:5" ht="15" customHeight="1">
      <c r="A52" s="134" t="s">
        <v>15</v>
      </c>
      <c r="B52" s="134"/>
      <c r="C52" s="134"/>
      <c r="D52" s="134"/>
      <c r="E52" s="134"/>
    </row>
    <row r="53" spans="1:5" ht="15" customHeight="1">
      <c r="A53" s="134" t="s">
        <v>32</v>
      </c>
      <c r="B53" s="134"/>
      <c r="C53" s="134"/>
      <c r="D53" s="134"/>
      <c r="E53" s="134"/>
    </row>
    <row r="54" spans="1:5" ht="15" customHeight="1">
      <c r="A54" s="135" t="s">
        <v>53</v>
      </c>
      <c r="B54" s="135"/>
      <c r="C54" s="135"/>
      <c r="D54" s="135"/>
      <c r="E54" s="135"/>
    </row>
    <row r="55" spans="1:5" ht="15" customHeight="1">
      <c r="A55" s="136"/>
      <c r="B55" s="136"/>
      <c r="C55" s="136"/>
      <c r="D55" s="136"/>
      <c r="E55" s="136"/>
    </row>
    <row r="56" spans="1:5" ht="15" customHeight="1" thickBot="1">
      <c r="A56" s="31" t="s">
        <v>10</v>
      </c>
      <c r="B56" s="32" t="s">
        <v>36</v>
      </c>
      <c r="C56" s="32" t="s">
        <v>37</v>
      </c>
      <c r="D56" s="32" t="s">
        <v>38</v>
      </c>
      <c r="E56" s="32" t="s">
        <v>39</v>
      </c>
    </row>
    <row r="58" spans="1:5" ht="15" customHeight="1">
      <c r="A58" s="20" t="s">
        <v>26</v>
      </c>
      <c r="B58" s="52">
        <f>SUM(C38:C41)</f>
        <v>439397256</v>
      </c>
      <c r="C58" s="52">
        <f>SUM(D38:D41)</f>
        <v>363345020</v>
      </c>
      <c r="D58" s="52">
        <f>SUM(E38:E41)</f>
        <v>404366708</v>
      </c>
      <c r="E58" s="14">
        <f>SUM(B58:D58)</f>
        <v>1207108984</v>
      </c>
    </row>
    <row r="59" spans="1:5" ht="15" customHeight="1">
      <c r="A59" s="20" t="s">
        <v>44</v>
      </c>
      <c r="B59" s="52">
        <f>SUM(C42:C43)</f>
        <v>750933432</v>
      </c>
      <c r="C59" s="52">
        <f>SUM(D42:D43)</f>
        <v>856879519.6166667</v>
      </c>
      <c r="D59" s="52">
        <f>SUM(E42:E43)</f>
        <v>734405485.1833334</v>
      </c>
      <c r="E59" s="14">
        <f>SUM(B59:D59)</f>
        <v>2342218436.8</v>
      </c>
    </row>
    <row r="60" spans="1:5" ht="15" customHeight="1">
      <c r="A60" s="92" t="s">
        <v>79</v>
      </c>
      <c r="B60" s="52">
        <f>SUM(C44:C45)</f>
        <v>276000000</v>
      </c>
      <c r="C60" s="52">
        <f>SUM(D44:D45)</f>
        <v>368018000</v>
      </c>
      <c r="D60" s="52">
        <f>SUM(E44:E45)</f>
        <v>571558297.5</v>
      </c>
      <c r="E60" s="14">
        <f>SUM(B60:D60)</f>
        <v>1215576297.5</v>
      </c>
    </row>
    <row r="61" spans="1:5" ht="15" customHeight="1">
      <c r="A61" s="20" t="s">
        <v>7</v>
      </c>
      <c r="B61" s="50"/>
      <c r="C61" s="50"/>
      <c r="D61" s="50"/>
      <c r="E61" s="14">
        <f>SUM(B61:D61)</f>
        <v>0</v>
      </c>
    </row>
    <row r="62" spans="1:5" ht="15" customHeight="1">
      <c r="A62" s="20" t="s">
        <v>8</v>
      </c>
      <c r="B62" s="50"/>
      <c r="C62" s="50"/>
      <c r="D62" s="50"/>
      <c r="E62" s="14">
        <f>SUM(B62:D62)</f>
        <v>0</v>
      </c>
    </row>
    <row r="63" spans="1:5" ht="15" customHeight="1" thickBot="1">
      <c r="A63" s="23" t="s">
        <v>13</v>
      </c>
      <c r="B63" s="24">
        <f>SUM(B58:B62)</f>
        <v>1466330688</v>
      </c>
      <c r="C63" s="24">
        <f>SUM(C58:C62)</f>
        <v>1588242539.6166668</v>
      </c>
      <c r="D63" s="24">
        <f>SUM(D58:D62)</f>
        <v>1710330490.6833334</v>
      </c>
      <c r="E63" s="24">
        <f>SUM(E58:E62)</f>
        <v>4764903718.3</v>
      </c>
    </row>
    <row r="64" ht="15" customHeight="1" thickTop="1">
      <c r="A64" s="54" t="s">
        <v>75</v>
      </c>
    </row>
    <row r="65" ht="15" customHeight="1">
      <c r="A65" s="1"/>
    </row>
    <row r="67" spans="1:5" ht="15" customHeight="1">
      <c r="A67" s="134" t="s">
        <v>45</v>
      </c>
      <c r="B67" s="134"/>
      <c r="C67" s="134"/>
      <c r="D67" s="134"/>
      <c r="E67" s="134"/>
    </row>
    <row r="68" spans="1:5" ht="15" customHeight="1">
      <c r="A68" s="130" t="s">
        <v>81</v>
      </c>
      <c r="B68" s="130"/>
      <c r="C68" s="130"/>
      <c r="D68" s="130"/>
      <c r="E68" s="130"/>
    </row>
    <row r="69" spans="1:5" ht="15" customHeight="1">
      <c r="A69" s="135" t="s">
        <v>53</v>
      </c>
      <c r="B69" s="135"/>
      <c r="C69" s="135"/>
      <c r="D69" s="135"/>
      <c r="E69" s="135"/>
    </row>
    <row r="70" spans="1:5" ht="15" customHeight="1">
      <c r="A70" s="136"/>
      <c r="B70" s="136"/>
      <c r="C70" s="136"/>
      <c r="D70" s="136"/>
      <c r="E70" s="136"/>
    </row>
    <row r="71" spans="1:5" ht="15" customHeight="1" thickBot="1">
      <c r="A71" s="31" t="s">
        <v>10</v>
      </c>
      <c r="B71" s="32" t="s">
        <v>36</v>
      </c>
      <c r="C71" s="32" t="s">
        <v>37</v>
      </c>
      <c r="D71" s="32" t="s">
        <v>38</v>
      </c>
      <c r="E71" s="32" t="s">
        <v>39</v>
      </c>
    </row>
    <row r="73" spans="1:7" ht="15" customHeight="1">
      <c r="A73" s="94" t="s">
        <v>64</v>
      </c>
      <c r="B73" s="94">
        <f>'3 T'!E77</f>
        <v>457459884.35000014</v>
      </c>
      <c r="C73" s="94">
        <f>B77</f>
        <v>422816998.35000014</v>
      </c>
      <c r="D73" s="94">
        <f>C77</f>
        <v>467491604.0500002</v>
      </c>
      <c r="E73" s="94">
        <f>+B73</f>
        <v>457459884.35000014</v>
      </c>
      <c r="F73" s="94"/>
      <c r="G73" s="94"/>
    </row>
    <row r="74" spans="1:10" ht="15" customHeight="1">
      <c r="A74" s="94" t="s">
        <v>16</v>
      </c>
      <c r="B74" s="125">
        <v>404754370</v>
      </c>
      <c r="C74" s="125">
        <f>404754370+(3265255.7)</f>
        <v>408019625.7</v>
      </c>
      <c r="D74" s="125">
        <f>404754370</f>
        <v>404754370</v>
      </c>
      <c r="E74" s="94">
        <f>SUM(B74:D74)</f>
        <v>1217528365.7</v>
      </c>
      <c r="F74" s="94"/>
      <c r="G74" s="43"/>
      <c r="H74" s="43"/>
      <c r="I74" s="43"/>
      <c r="J74" s="40"/>
    </row>
    <row r="75" spans="1:10" ht="15" customHeight="1">
      <c r="A75" s="94" t="s">
        <v>17</v>
      </c>
      <c r="B75" s="94">
        <f>B73+B74</f>
        <v>862214254.3500001</v>
      </c>
      <c r="C75" s="94">
        <f>C73+C74</f>
        <v>830836624.0500002</v>
      </c>
      <c r="D75" s="94">
        <f>D73+D74</f>
        <v>872245974.0500002</v>
      </c>
      <c r="E75" s="94">
        <f>+E73+E74</f>
        <v>1674988250.0500002</v>
      </c>
      <c r="F75" s="94"/>
      <c r="G75" s="94"/>
      <c r="H75" s="40"/>
      <c r="I75" s="40"/>
      <c r="J75" s="40"/>
    </row>
    <row r="76" spans="1:10" ht="15" customHeight="1">
      <c r="A76" s="94" t="s">
        <v>18</v>
      </c>
      <c r="B76" s="57">
        <f>B58</f>
        <v>439397256</v>
      </c>
      <c r="C76" s="57">
        <f>C58</f>
        <v>363345020</v>
      </c>
      <c r="D76" s="57">
        <f>D58</f>
        <v>404366708</v>
      </c>
      <c r="E76" s="94">
        <f>SUM(B76:D76)</f>
        <v>1207108984</v>
      </c>
      <c r="F76" s="29"/>
      <c r="G76" s="94"/>
      <c r="H76" s="40"/>
      <c r="I76" s="40"/>
      <c r="J76" s="40"/>
    </row>
    <row r="77" spans="1:10" ht="15" customHeight="1">
      <c r="A77" s="26" t="s">
        <v>19</v>
      </c>
      <c r="B77" s="26">
        <f>+B75-B76</f>
        <v>422816998.35000014</v>
      </c>
      <c r="C77" s="26">
        <f>+C75-C76</f>
        <v>467491604.0500002</v>
      </c>
      <c r="D77" s="26">
        <f>+D75-D76</f>
        <v>467879266.0500002</v>
      </c>
      <c r="E77" s="26">
        <f>+E75-E76</f>
        <v>467879266.0500002</v>
      </c>
      <c r="F77" s="94"/>
      <c r="G77" s="94"/>
      <c r="H77" s="40"/>
      <c r="I77" s="40"/>
      <c r="J77" s="40"/>
    </row>
    <row r="78" spans="1:10" ht="15" customHeight="1" thickBot="1">
      <c r="A78" s="23"/>
      <c r="B78" s="23"/>
      <c r="C78" s="23"/>
      <c r="D78" s="23"/>
      <c r="E78" s="23"/>
      <c r="F78" s="94"/>
      <c r="G78" s="94"/>
      <c r="H78" s="40"/>
      <c r="I78" s="40"/>
      <c r="J78" s="40"/>
    </row>
    <row r="79" spans="1:10" ht="15" customHeight="1" thickTop="1">
      <c r="A79" s="92" t="s">
        <v>75</v>
      </c>
      <c r="B79" s="94"/>
      <c r="C79" s="94"/>
      <c r="D79" s="94"/>
      <c r="E79" s="94"/>
      <c r="F79" s="94"/>
      <c r="G79" s="94"/>
      <c r="H79" s="40"/>
      <c r="I79" s="40"/>
      <c r="J79" s="40"/>
    </row>
    <row r="80" spans="1:10" ht="15" customHeight="1">
      <c r="A80" s="92"/>
      <c r="B80" s="94"/>
      <c r="C80" s="94"/>
      <c r="D80" s="94"/>
      <c r="E80" s="94"/>
      <c r="F80" s="94"/>
      <c r="G80" s="94"/>
      <c r="H80" s="40"/>
      <c r="I80" s="40"/>
      <c r="J80" s="40"/>
    </row>
    <row r="81" spans="1:10" ht="15" customHeight="1">
      <c r="A81" s="94"/>
      <c r="B81" s="94"/>
      <c r="C81" s="94"/>
      <c r="D81" s="94"/>
      <c r="E81" s="94"/>
      <c r="F81" s="94"/>
      <c r="G81" s="94"/>
      <c r="H81" s="40"/>
      <c r="I81" s="40"/>
      <c r="J81" s="40"/>
    </row>
    <row r="82" spans="1:10" ht="15" customHeight="1">
      <c r="A82" s="134" t="s">
        <v>46</v>
      </c>
      <c r="B82" s="134"/>
      <c r="C82" s="134"/>
      <c r="D82" s="134"/>
      <c r="E82" s="134"/>
      <c r="F82" s="42" t="s">
        <v>55</v>
      </c>
      <c r="G82" s="94"/>
      <c r="H82" s="40"/>
      <c r="I82" s="40"/>
      <c r="J82" s="40"/>
    </row>
    <row r="83" spans="1:10" ht="15" customHeight="1">
      <c r="A83" s="134" t="s">
        <v>50</v>
      </c>
      <c r="B83" s="134"/>
      <c r="C83" s="134"/>
      <c r="D83" s="134"/>
      <c r="E83" s="134"/>
      <c r="F83" s="42">
        <f>E74+E89</f>
        <v>3409176004.5199995</v>
      </c>
      <c r="G83" s="94"/>
      <c r="H83" s="40"/>
      <c r="I83" s="29"/>
      <c r="J83" s="40"/>
    </row>
    <row r="84" spans="1:10" ht="15" customHeight="1">
      <c r="A84" s="135" t="s">
        <v>53</v>
      </c>
      <c r="B84" s="135"/>
      <c r="C84" s="135"/>
      <c r="D84" s="135"/>
      <c r="E84" s="135"/>
      <c r="F84" s="42"/>
      <c r="G84" s="94"/>
      <c r="H84" s="40"/>
      <c r="I84" s="40"/>
      <c r="J84" s="40"/>
    </row>
    <row r="85" spans="1:10" ht="15" customHeight="1">
      <c r="A85" s="136"/>
      <c r="B85" s="136"/>
      <c r="C85" s="136"/>
      <c r="D85" s="136"/>
      <c r="E85" s="136"/>
      <c r="F85" s="94"/>
      <c r="G85" s="94"/>
      <c r="H85" s="40"/>
      <c r="I85" s="40"/>
      <c r="J85" s="40"/>
    </row>
    <row r="86" spans="1:10" ht="15" customHeight="1" thickBot="1">
      <c r="A86" s="31" t="s">
        <v>10</v>
      </c>
      <c r="B86" s="31" t="s">
        <v>36</v>
      </c>
      <c r="C86" s="31" t="s">
        <v>37</v>
      </c>
      <c r="D86" s="31" t="s">
        <v>38</v>
      </c>
      <c r="E86" s="31" t="s">
        <v>39</v>
      </c>
      <c r="F86" s="94"/>
      <c r="G86" s="94"/>
      <c r="H86" s="40"/>
      <c r="I86" s="40"/>
      <c r="J86" s="40"/>
    </row>
    <row r="87" spans="1:10" ht="15" customHeight="1">
      <c r="A87" s="94"/>
      <c r="B87" s="94"/>
      <c r="C87" s="94"/>
      <c r="D87" s="94"/>
      <c r="E87" s="94"/>
      <c r="F87" s="94"/>
      <c r="G87" s="94"/>
      <c r="H87" s="40"/>
      <c r="I87" s="40"/>
      <c r="J87" s="40"/>
    </row>
    <row r="88" spans="1:10" ht="15" customHeight="1">
      <c r="A88" s="94" t="s">
        <v>64</v>
      </c>
      <c r="B88" s="94">
        <f>'3 T'!E93</f>
        <v>481583675.15999985</v>
      </c>
      <c r="C88" s="94">
        <f>B93</f>
        <v>690002271.4599998</v>
      </c>
      <c r="D88" s="94">
        <f>C93</f>
        <v>531859087.1833329</v>
      </c>
      <c r="E88" s="94">
        <f>+B88</f>
        <v>481583675.15999985</v>
      </c>
      <c r="F88" s="94"/>
      <c r="G88" s="94"/>
      <c r="H88" s="101"/>
      <c r="I88" s="101"/>
      <c r="J88" s="40"/>
    </row>
    <row r="89" spans="1:12" ht="15" customHeight="1">
      <c r="A89" s="94" t="s">
        <v>16</v>
      </c>
      <c r="B89" s="94">
        <f>+(629384307.63+9720.67)+134190000</f>
        <v>763584028.3</v>
      </c>
      <c r="C89" s="94">
        <f>720723663.1+(3446672.24)</f>
        <v>724170335.34</v>
      </c>
      <c r="D89" s="126">
        <f>703893275.18</f>
        <v>703893275.18</v>
      </c>
      <c r="E89" s="94">
        <f>SUM(B89:D89)</f>
        <v>2191647638.8199997</v>
      </c>
      <c r="F89" s="94"/>
      <c r="G89" s="94"/>
      <c r="H89" s="43"/>
      <c r="I89" s="43"/>
      <c r="J89" s="40"/>
      <c r="L89" s="86"/>
    </row>
    <row r="90" spans="1:13" s="86" customFormat="1" ht="15" customHeight="1">
      <c r="A90" s="92" t="s">
        <v>80</v>
      </c>
      <c r="B90" s="94">
        <f>213400000+258368000</f>
        <v>471768000</v>
      </c>
      <c r="C90" s="94">
        <v>342584000</v>
      </c>
      <c r="D90" s="43">
        <f>213400000+136893565.02</f>
        <v>350293565.02</v>
      </c>
      <c r="E90" s="94">
        <f>SUM(B90:D90)</f>
        <v>1164645565.02</v>
      </c>
      <c r="F90" s="101"/>
      <c r="G90" s="94"/>
      <c r="H90" s="43"/>
      <c r="I90" s="43"/>
      <c r="J90" s="103"/>
      <c r="M90" s="104"/>
    </row>
    <row r="91" spans="1:10" ht="15" customHeight="1">
      <c r="A91" s="94" t="s">
        <v>17</v>
      </c>
      <c r="B91" s="94">
        <f>SUM(B88:B90)</f>
        <v>1716935703.4599998</v>
      </c>
      <c r="C91" s="94">
        <f>SUM(C88:C90)</f>
        <v>1756756606.7999997</v>
      </c>
      <c r="D91" s="94">
        <f>SUM(D88:D90)</f>
        <v>1586045927.3833327</v>
      </c>
      <c r="E91" s="94">
        <f>SUM(E88:E90)</f>
        <v>3837876878.9999995</v>
      </c>
      <c r="F91" s="94"/>
      <c r="G91" s="94"/>
      <c r="H91" s="40"/>
      <c r="I91" s="40"/>
      <c r="J91" s="103"/>
    </row>
    <row r="92" spans="1:10" ht="15" customHeight="1">
      <c r="A92" s="94" t="s">
        <v>18</v>
      </c>
      <c r="B92" s="57">
        <f>B59+B60</f>
        <v>1026933432</v>
      </c>
      <c r="C92" s="57">
        <f>C59+C60</f>
        <v>1224897519.6166668</v>
      </c>
      <c r="D92" s="57">
        <f>D59+D60</f>
        <v>1305963782.6833334</v>
      </c>
      <c r="E92" s="94">
        <f>SUM(B92:D92)</f>
        <v>3557794734.3</v>
      </c>
      <c r="F92" s="29"/>
      <c r="G92" s="94"/>
      <c r="J92" s="104"/>
    </row>
    <row r="93" spans="1:7" ht="15" customHeight="1">
      <c r="A93" s="26" t="s">
        <v>19</v>
      </c>
      <c r="B93" s="26">
        <f>+B91-B92</f>
        <v>690002271.4599998</v>
      </c>
      <c r="C93" s="26">
        <f>+C91-C92</f>
        <v>531859087.1833329</v>
      </c>
      <c r="D93" s="26">
        <f>+D91-D92</f>
        <v>280082144.69999933</v>
      </c>
      <c r="E93" s="26">
        <f>+E91-E92</f>
        <v>280082144.69999933</v>
      </c>
      <c r="F93" s="94"/>
      <c r="G93" s="94"/>
    </row>
    <row r="94" spans="1:7" ht="15" customHeight="1" thickBot="1">
      <c r="A94" s="23"/>
      <c r="B94" s="23"/>
      <c r="C94" s="23"/>
      <c r="D94" s="23"/>
      <c r="E94" s="23"/>
      <c r="F94" s="94"/>
      <c r="G94" s="94"/>
    </row>
    <row r="95" spans="1:7" ht="15" customHeight="1" thickTop="1">
      <c r="A95" s="92" t="s">
        <v>75</v>
      </c>
      <c r="B95" s="94"/>
      <c r="C95" s="94"/>
      <c r="D95" s="94"/>
      <c r="E95" s="94"/>
      <c r="F95" s="94"/>
      <c r="G95" s="94"/>
    </row>
    <row r="96" spans="1:7" ht="15" customHeight="1">
      <c r="A96" s="92" t="s">
        <v>82</v>
      </c>
      <c r="B96" s="94"/>
      <c r="C96" s="94"/>
      <c r="D96" s="94"/>
      <c r="E96" s="94"/>
      <c r="F96" s="94"/>
      <c r="G96" s="101"/>
    </row>
    <row r="97" ht="15" customHeight="1">
      <c r="L97" s="100"/>
    </row>
    <row r="98" ht="15" customHeight="1">
      <c r="A98" s="94" t="s">
        <v>84</v>
      </c>
    </row>
    <row r="99" ht="15" customHeight="1">
      <c r="A99" s="40"/>
    </row>
    <row r="100" spans="1:4" ht="15" customHeight="1">
      <c r="A100" s="40"/>
      <c r="C100" s="93"/>
      <c r="D100" s="104"/>
    </row>
    <row r="101" spans="3:4" ht="15" customHeight="1">
      <c r="C101" s="93"/>
      <c r="D101" s="104"/>
    </row>
    <row r="102" spans="3:6" ht="15" customHeight="1">
      <c r="C102" s="93"/>
      <c r="D102" s="104"/>
      <c r="F102" s="99"/>
    </row>
    <row r="103" spans="3:4" ht="15" customHeight="1">
      <c r="C103" s="93"/>
      <c r="D103" s="104"/>
    </row>
  </sheetData>
  <sheetProtection/>
  <mergeCells count="23">
    <mergeCell ref="A85:E85"/>
    <mergeCell ref="A52:E52"/>
    <mergeCell ref="A53:E53"/>
    <mergeCell ref="A55:E55"/>
    <mergeCell ref="A67:E67"/>
    <mergeCell ref="A68:E68"/>
    <mergeCell ref="A70:E70"/>
    <mergeCell ref="A84:E84"/>
    <mergeCell ref="A35:E35"/>
    <mergeCell ref="A1:F1"/>
    <mergeCell ref="A82:E82"/>
    <mergeCell ref="A83:E83"/>
    <mergeCell ref="A7:F7"/>
    <mergeCell ref="A8:F8"/>
    <mergeCell ref="A9:F9"/>
    <mergeCell ref="A19:A21"/>
    <mergeCell ref="A16:A18"/>
    <mergeCell ref="A13:A15"/>
    <mergeCell ref="A34:F34"/>
    <mergeCell ref="A33:F33"/>
    <mergeCell ref="A32:F32"/>
    <mergeCell ref="A54:E54"/>
    <mergeCell ref="A69:E69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="90" zoomScaleNormal="90" zoomScalePageLayoutView="0" workbookViewId="0" topLeftCell="A94">
      <selection activeCell="D19" sqref="D19"/>
    </sheetView>
  </sheetViews>
  <sheetFormatPr defaultColWidth="11.57421875" defaultRowHeight="15"/>
  <cols>
    <col min="1" max="1" width="65.57421875" style="20" customWidth="1"/>
    <col min="2" max="2" width="23.28125" style="14" customWidth="1"/>
    <col min="3" max="3" width="18.57421875" style="14" customWidth="1"/>
    <col min="4" max="4" width="16.8515625" style="14" bestFit="1" customWidth="1"/>
    <col min="5" max="5" width="17.421875" style="14" customWidth="1"/>
    <col min="6" max="6" width="11.57421875" style="14" customWidth="1"/>
    <col min="7" max="7" width="15.140625" style="14" bestFit="1" customWidth="1"/>
    <col min="8" max="8" width="13.57421875" style="14" bestFit="1" customWidth="1"/>
    <col min="9" max="9" width="14.28125" style="14" bestFit="1" customWidth="1"/>
    <col min="10" max="16384" width="11.57421875" style="14" customWidth="1"/>
  </cols>
  <sheetData>
    <row r="1" spans="1:5" ht="15" customHeight="1">
      <c r="A1" s="134" t="s">
        <v>20</v>
      </c>
      <c r="B1" s="134"/>
      <c r="C1" s="134"/>
      <c r="D1" s="134"/>
      <c r="E1" s="134"/>
    </row>
    <row r="2" spans="1:4" ht="15" customHeight="1">
      <c r="A2" s="3" t="s">
        <v>0</v>
      </c>
      <c r="B2" s="4" t="s">
        <v>22</v>
      </c>
      <c r="C2" s="15"/>
      <c r="D2" s="15"/>
    </row>
    <row r="3" spans="1:4" ht="15" customHeight="1">
      <c r="A3" s="3" t="s">
        <v>1</v>
      </c>
      <c r="B3" s="4" t="s">
        <v>21</v>
      </c>
      <c r="C3" s="15"/>
      <c r="D3" s="15"/>
    </row>
    <row r="4" spans="1:4" ht="15" customHeight="1">
      <c r="A4" s="3" t="s">
        <v>11</v>
      </c>
      <c r="B4" s="15" t="s">
        <v>63</v>
      </c>
      <c r="C4" s="15"/>
      <c r="D4" s="15"/>
    </row>
    <row r="5" spans="1:4" ht="15" customHeight="1">
      <c r="A5" s="3" t="s">
        <v>54</v>
      </c>
      <c r="B5" s="16" t="s">
        <v>88</v>
      </c>
      <c r="C5" s="15"/>
      <c r="D5" s="15"/>
    </row>
    <row r="6" ht="15" customHeight="1"/>
    <row r="7" spans="1:5" ht="15" customHeight="1">
      <c r="A7" s="134" t="s">
        <v>9</v>
      </c>
      <c r="B7" s="134"/>
      <c r="C7" s="134"/>
      <c r="D7" s="134"/>
      <c r="E7" s="134"/>
    </row>
    <row r="8" spans="1:5" ht="15" customHeight="1">
      <c r="A8" s="134" t="s">
        <v>12</v>
      </c>
      <c r="B8" s="134"/>
      <c r="C8" s="134"/>
      <c r="D8" s="134"/>
      <c r="E8" s="134"/>
    </row>
    <row r="9" spans="1:5" ht="15" customHeight="1">
      <c r="A9" s="135" t="s">
        <v>51</v>
      </c>
      <c r="B9" s="135"/>
      <c r="C9" s="135"/>
      <c r="D9" s="135"/>
      <c r="E9" s="135"/>
    </row>
    <row r="10" spans="1:5" ht="15" customHeight="1">
      <c r="A10" s="136"/>
      <c r="B10" s="136"/>
      <c r="C10" s="136"/>
      <c r="D10" s="136"/>
      <c r="E10" s="136"/>
    </row>
    <row r="11" spans="1:6" ht="15" customHeight="1" thickBot="1">
      <c r="A11" s="41" t="s">
        <v>66</v>
      </c>
      <c r="B11" s="32"/>
      <c r="C11" s="32" t="s">
        <v>6</v>
      </c>
      <c r="D11" s="32" t="s">
        <v>30</v>
      </c>
      <c r="E11" s="46" t="s">
        <v>71</v>
      </c>
      <c r="F11" s="38"/>
    </row>
    <row r="12" ht="15" customHeight="1">
      <c r="F12" s="27"/>
    </row>
    <row r="13" spans="1:6" ht="15" customHeight="1">
      <c r="A13" s="132" t="s">
        <v>23</v>
      </c>
      <c r="B13" s="8" t="s">
        <v>60</v>
      </c>
      <c r="C13" s="14">
        <f>+'I T'!F13</f>
        <v>136</v>
      </c>
      <c r="D13" s="14">
        <f>+'2 T'!F13</f>
        <v>329</v>
      </c>
      <c r="E13" s="58">
        <f>D13</f>
        <v>329</v>
      </c>
      <c r="F13" s="55"/>
    </row>
    <row r="14" spans="1:6" ht="15" customHeight="1">
      <c r="A14" s="132"/>
      <c r="B14" s="8" t="s">
        <v>61</v>
      </c>
      <c r="C14" s="14">
        <f>+'I T'!F14</f>
        <v>1243.3333333333333</v>
      </c>
      <c r="D14" s="14">
        <f>+'2 T'!F14</f>
        <v>1552.3333333333333</v>
      </c>
      <c r="E14" s="58">
        <f aca="true" t="shared" si="0" ref="E14:E27">+(C14+D14)/2</f>
        <v>1397.8333333333333</v>
      </c>
      <c r="F14" s="27"/>
    </row>
    <row r="15" spans="1:6" ht="15" customHeight="1">
      <c r="A15" s="132"/>
      <c r="B15" s="8" t="s">
        <v>62</v>
      </c>
      <c r="C15" s="14">
        <f>+'I T'!F15</f>
        <v>408</v>
      </c>
      <c r="D15" s="14">
        <f>+'2 T'!F15</f>
        <v>61.666666666666664</v>
      </c>
      <c r="E15" s="58">
        <f t="shared" si="0"/>
        <v>234.83333333333334</v>
      </c>
      <c r="F15" s="27"/>
    </row>
    <row r="16" spans="1:6" ht="15" customHeight="1">
      <c r="A16" s="132" t="s">
        <v>24</v>
      </c>
      <c r="B16" s="8" t="s">
        <v>60</v>
      </c>
      <c r="C16" s="14">
        <f>+'I T'!F16</f>
        <v>175</v>
      </c>
      <c r="D16" s="14">
        <f>+'2 T'!F16</f>
        <v>25</v>
      </c>
      <c r="E16" s="58">
        <f>D16</f>
        <v>25</v>
      </c>
      <c r="F16" s="55"/>
    </row>
    <row r="17" spans="1:6" ht="15" customHeight="1">
      <c r="A17" s="132"/>
      <c r="B17" s="8" t="s">
        <v>61</v>
      </c>
      <c r="C17" s="14">
        <f>+'I T'!F17</f>
        <v>965.3333333333334</v>
      </c>
      <c r="D17" s="14">
        <f>+'2 T'!F17</f>
        <v>1074</v>
      </c>
      <c r="E17" s="58">
        <f t="shared" si="0"/>
        <v>1019.6666666666667</v>
      </c>
      <c r="F17" s="27"/>
    </row>
    <row r="18" spans="1:6" ht="15" customHeight="1">
      <c r="A18" s="132"/>
      <c r="B18" s="8" t="s">
        <v>62</v>
      </c>
      <c r="C18" s="14">
        <f>+'I T'!F18</f>
        <v>110</v>
      </c>
      <c r="D18" s="14">
        <f>+'2 T'!F18</f>
        <v>97</v>
      </c>
      <c r="E18" s="58">
        <f t="shared" si="0"/>
        <v>103.5</v>
      </c>
      <c r="F18" s="27"/>
    </row>
    <row r="19" spans="1:6" ht="15" customHeight="1">
      <c r="A19" s="133" t="s">
        <v>25</v>
      </c>
      <c r="B19" s="8" t="s">
        <v>60</v>
      </c>
      <c r="C19" s="14">
        <f>+'I T'!F19</f>
        <v>710</v>
      </c>
      <c r="D19" s="14">
        <f>+'2 T'!F19</f>
        <v>0</v>
      </c>
      <c r="E19" s="58">
        <f>D19</f>
        <v>0</v>
      </c>
      <c r="F19" s="55"/>
    </row>
    <row r="20" spans="1:6" ht="15" customHeight="1">
      <c r="A20" s="133"/>
      <c r="B20" s="8" t="s">
        <v>61</v>
      </c>
      <c r="C20" s="14">
        <f>+'I T'!F20</f>
        <v>7381.333333333333</v>
      </c>
      <c r="D20" s="14">
        <f>+'2 T'!F20</f>
        <v>10065</v>
      </c>
      <c r="E20" s="14">
        <f t="shared" si="0"/>
        <v>8723.166666666666</v>
      </c>
      <c r="F20" s="27"/>
    </row>
    <row r="21" spans="1:6" ht="15" customHeight="1">
      <c r="A21" s="133"/>
      <c r="B21" s="8" t="s">
        <v>62</v>
      </c>
      <c r="C21" s="14">
        <f>+'I T'!F21</f>
        <v>2374.3333333333335</v>
      </c>
      <c r="D21" s="14">
        <f>+'2 T'!F21</f>
        <v>788</v>
      </c>
      <c r="E21" s="14">
        <f t="shared" si="0"/>
        <v>1581.1666666666667</v>
      </c>
      <c r="F21" s="27"/>
    </row>
    <row r="22" spans="1:6" ht="15" customHeight="1">
      <c r="A22" s="79" t="s">
        <v>78</v>
      </c>
      <c r="B22" s="77" t="s">
        <v>60</v>
      </c>
      <c r="C22" s="80">
        <f>+'I T'!F22</f>
        <v>0</v>
      </c>
      <c r="D22" s="80">
        <f>+'2 T'!F22</f>
        <v>0</v>
      </c>
      <c r="E22" s="80">
        <f>D22</f>
        <v>0</v>
      </c>
      <c r="F22" s="27"/>
    </row>
    <row r="23" spans="1:6" ht="15" customHeight="1">
      <c r="A23" s="78"/>
      <c r="B23" s="77" t="s">
        <v>61</v>
      </c>
      <c r="C23" s="80">
        <f>+'I T'!F23</f>
        <v>131</v>
      </c>
      <c r="D23" s="80">
        <f>+'2 T'!F23</f>
        <v>88.33333333333333</v>
      </c>
      <c r="E23" s="80">
        <f t="shared" si="0"/>
        <v>109.66666666666666</v>
      </c>
      <c r="F23" s="27"/>
    </row>
    <row r="24" spans="1:6" ht="15" customHeight="1">
      <c r="A24" s="78"/>
      <c r="B24" s="77" t="s">
        <v>62</v>
      </c>
      <c r="C24" s="80">
        <f>+'I T'!F24</f>
        <v>36</v>
      </c>
      <c r="D24" s="80">
        <f>+'2 T'!F24</f>
        <v>0</v>
      </c>
      <c r="E24" s="80">
        <f t="shared" si="0"/>
        <v>18</v>
      </c>
      <c r="F24" s="27"/>
    </row>
    <row r="25" spans="1:6" ht="15" customHeight="1">
      <c r="A25" s="75"/>
      <c r="B25" s="8"/>
      <c r="F25" s="27"/>
    </row>
    <row r="26" spans="1:6" ht="15" customHeight="1">
      <c r="A26" s="22"/>
      <c r="F26" s="27"/>
    </row>
    <row r="27" spans="1:6" ht="15" customHeight="1" thickBot="1">
      <c r="A27" s="23" t="s">
        <v>13</v>
      </c>
      <c r="B27" s="24"/>
      <c r="C27" s="24">
        <f>+C14+C15+C17+C18+C20+C21+C23+C24</f>
        <v>12649.333333333334</v>
      </c>
      <c r="D27" s="24">
        <f>+D14+D15+D17+D18+D20+D21+D23+D24</f>
        <v>13726.333333333334</v>
      </c>
      <c r="E27" s="24">
        <f t="shared" si="0"/>
        <v>13187.833333333334</v>
      </c>
      <c r="F27" s="27"/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75</v>
      </c>
    </row>
    <row r="30" ht="15" customHeight="1">
      <c r="A30" s="1"/>
    </row>
    <row r="31" ht="15" customHeight="1"/>
    <row r="32" spans="1:5" ht="15" customHeight="1">
      <c r="A32" s="135" t="s">
        <v>14</v>
      </c>
      <c r="B32" s="135"/>
      <c r="C32" s="135"/>
      <c r="D32" s="135"/>
      <c r="E32" s="135"/>
    </row>
    <row r="33" spans="1:5" ht="15" customHeight="1">
      <c r="A33" s="134" t="s">
        <v>31</v>
      </c>
      <c r="B33" s="134"/>
      <c r="C33" s="134"/>
      <c r="D33" s="134"/>
      <c r="E33" s="134"/>
    </row>
    <row r="34" spans="1:5" ht="15" customHeight="1">
      <c r="A34" s="135" t="s">
        <v>53</v>
      </c>
      <c r="B34" s="135"/>
      <c r="C34" s="135"/>
      <c r="D34" s="135"/>
      <c r="E34" s="135"/>
    </row>
    <row r="35" spans="1:4" ht="15" customHeight="1">
      <c r="A35" s="136"/>
      <c r="B35" s="136"/>
      <c r="C35" s="136"/>
      <c r="D35" s="136"/>
    </row>
    <row r="36" spans="1:5" ht="15" customHeight="1" thickBot="1">
      <c r="A36" s="41" t="s">
        <v>66</v>
      </c>
      <c r="B36" s="18"/>
      <c r="C36" s="18" t="s">
        <v>6</v>
      </c>
      <c r="D36" s="18" t="s">
        <v>30</v>
      </c>
      <c r="E36" s="18" t="s">
        <v>41</v>
      </c>
    </row>
    <row r="37" ht="15" customHeight="1"/>
    <row r="38" spans="1:5" ht="15" customHeight="1">
      <c r="A38" s="22" t="s">
        <v>23</v>
      </c>
      <c r="B38" s="14" t="s">
        <v>58</v>
      </c>
      <c r="C38" s="14">
        <f>+'I T'!F38</f>
        <v>657439511</v>
      </c>
      <c r="D38" s="14">
        <f>+'2 T'!F38</f>
        <v>820962392</v>
      </c>
      <c r="E38" s="14">
        <f aca="true" t="shared" si="1" ref="E38:E43">+C38+D38</f>
        <v>1478401903</v>
      </c>
    </row>
    <row r="39" spans="1:5" ht="15" customHeight="1">
      <c r="A39" s="22"/>
      <c r="B39" s="14" t="s">
        <v>57</v>
      </c>
      <c r="C39" s="14">
        <f>+'I T'!F39</f>
        <v>215681040</v>
      </c>
      <c r="D39" s="14">
        <f>+'2 T'!F39</f>
        <v>32598850</v>
      </c>
      <c r="E39" s="14">
        <f t="shared" si="1"/>
        <v>248279890</v>
      </c>
    </row>
    <row r="40" spans="1:5" ht="15" customHeight="1">
      <c r="A40" s="22" t="s">
        <v>24</v>
      </c>
      <c r="B40" s="14" t="s">
        <v>58</v>
      </c>
      <c r="C40" s="14">
        <f>+'I T'!F40</f>
        <v>204121664</v>
      </c>
      <c r="D40" s="14">
        <f>+'2 T'!F40</f>
        <v>227099448</v>
      </c>
      <c r="E40" s="14">
        <f t="shared" si="1"/>
        <v>431221112</v>
      </c>
    </row>
    <row r="41" spans="1:5" ht="15" customHeight="1">
      <c r="A41" s="22"/>
      <c r="B41" s="14" t="s">
        <v>57</v>
      </c>
      <c r="C41" s="14">
        <f>+'I T'!F41</f>
        <v>23259720</v>
      </c>
      <c r="D41" s="14">
        <f>+'2 T'!F41</f>
        <v>20510844</v>
      </c>
      <c r="E41" s="14">
        <f t="shared" si="1"/>
        <v>43770564</v>
      </c>
    </row>
    <row r="42" spans="1:5" ht="15" customHeight="1">
      <c r="A42" s="22" t="s">
        <v>25</v>
      </c>
      <c r="B42" s="14" t="s">
        <v>58</v>
      </c>
      <c r="C42" s="14">
        <f>+'I T'!F42</f>
        <v>1211335125</v>
      </c>
      <c r="D42" s="14">
        <f>+'2 T'!F42</f>
        <v>1622933125</v>
      </c>
      <c r="E42" s="14">
        <f t="shared" si="1"/>
        <v>2834268250</v>
      </c>
    </row>
    <row r="43" spans="1:5" ht="15" customHeight="1">
      <c r="A43" s="22"/>
      <c r="B43" s="14" t="s">
        <v>57</v>
      </c>
      <c r="C43" s="14">
        <f>+'I T'!F43</f>
        <v>428064000</v>
      </c>
      <c r="D43" s="14">
        <f>+'2 T'!F43</f>
        <v>153102500</v>
      </c>
      <c r="E43" s="14">
        <f t="shared" si="1"/>
        <v>581166500</v>
      </c>
    </row>
    <row r="44" spans="1:5" ht="15" customHeight="1">
      <c r="A44" s="76" t="s">
        <v>78</v>
      </c>
      <c r="B44" s="52" t="s">
        <v>58</v>
      </c>
      <c r="C44" s="80">
        <f>+'I T'!F44</f>
        <v>196350000</v>
      </c>
      <c r="D44" s="80">
        <f>+'2 T'!F44</f>
        <v>110764600</v>
      </c>
      <c r="E44" s="80">
        <f>+C44+D44</f>
        <v>307114600</v>
      </c>
    </row>
    <row r="45" spans="1:5" ht="15" customHeight="1">
      <c r="A45" s="76"/>
      <c r="B45" s="52" t="s">
        <v>57</v>
      </c>
      <c r="C45" s="80">
        <f>+'I T'!F45</f>
        <v>48950000</v>
      </c>
      <c r="D45" s="80">
        <f>+'2 T'!F45</f>
        <v>0</v>
      </c>
      <c r="E45" s="80">
        <f>+C45+D45</f>
        <v>48950000</v>
      </c>
    </row>
    <row r="46" spans="1:5" ht="15" customHeight="1" thickBot="1">
      <c r="A46" s="23" t="s">
        <v>13</v>
      </c>
      <c r="B46" s="24"/>
      <c r="C46" s="24">
        <f>SUM(C38:C45)</f>
        <v>2985201060</v>
      </c>
      <c r="D46" s="24">
        <f>SUM(D38:D45)</f>
        <v>2987971759</v>
      </c>
      <c r="E46" s="24">
        <f>SUM(E38:E45)</f>
        <v>5973172819</v>
      </c>
    </row>
    <row r="47" spans="1:5" ht="15" customHeight="1" thickTop="1">
      <c r="A47" s="26" t="s">
        <v>43</v>
      </c>
      <c r="E47" s="27"/>
    </row>
    <row r="48" ht="15" customHeight="1">
      <c r="A48" s="54" t="s">
        <v>75</v>
      </c>
    </row>
    <row r="49" ht="15" customHeight="1">
      <c r="A49" s="1"/>
    </row>
    <row r="50" ht="15" customHeight="1">
      <c r="A50" s="1"/>
    </row>
    <row r="51" ht="15" customHeight="1"/>
    <row r="52" spans="1:4" ht="15" customHeight="1">
      <c r="A52" s="134" t="s">
        <v>15</v>
      </c>
      <c r="B52" s="134"/>
      <c r="C52" s="134"/>
      <c r="D52" s="134"/>
    </row>
    <row r="53" spans="1:4" ht="15" customHeight="1">
      <c r="A53" s="134" t="s">
        <v>32</v>
      </c>
      <c r="B53" s="134"/>
      <c r="C53" s="134"/>
      <c r="D53" s="134"/>
    </row>
    <row r="54" spans="1:4" ht="15" customHeight="1">
      <c r="A54" s="135" t="s">
        <v>53</v>
      </c>
      <c r="B54" s="135"/>
      <c r="C54" s="135"/>
      <c r="D54" s="135"/>
    </row>
    <row r="55" spans="1:4" ht="15" customHeight="1">
      <c r="A55" s="136"/>
      <c r="B55" s="136"/>
      <c r="C55" s="136"/>
      <c r="D55" s="136"/>
    </row>
    <row r="56" spans="1:5" ht="15" customHeight="1" thickBot="1">
      <c r="A56" s="31" t="s">
        <v>10</v>
      </c>
      <c r="B56" s="32" t="s">
        <v>6</v>
      </c>
      <c r="C56" s="32" t="s">
        <v>30</v>
      </c>
      <c r="D56" s="32" t="s">
        <v>41</v>
      </c>
      <c r="E56" s="38"/>
    </row>
    <row r="57" ht="15" customHeight="1">
      <c r="E57" s="27"/>
    </row>
    <row r="58" spans="1:5" ht="15" customHeight="1">
      <c r="A58" s="20" t="s">
        <v>26</v>
      </c>
      <c r="B58" s="14">
        <f>+'I T'!E58</f>
        <v>1100501935</v>
      </c>
      <c r="C58" s="14">
        <f>+'2 T'!E58</f>
        <v>1101171534</v>
      </c>
      <c r="D58" s="14">
        <f>+B58+C58</f>
        <v>2201673469</v>
      </c>
      <c r="E58" s="27"/>
    </row>
    <row r="59" spans="1:5" ht="15" customHeight="1">
      <c r="A59" s="20" t="s">
        <v>44</v>
      </c>
      <c r="B59" s="14">
        <f>+'I T'!E59</f>
        <v>1639399125</v>
      </c>
      <c r="C59" s="14">
        <f>+'2 T'!E59</f>
        <v>1776035625</v>
      </c>
      <c r="D59" s="14">
        <f>+B59+C59</f>
        <v>3415434750</v>
      </c>
      <c r="E59" s="27"/>
    </row>
    <row r="60" spans="1:5" ht="15" customHeight="1">
      <c r="A60" s="89" t="s">
        <v>79</v>
      </c>
      <c r="B60" s="14">
        <f>+'I T'!E60</f>
        <v>245300000</v>
      </c>
      <c r="C60" s="14">
        <f>+'2 T'!E60</f>
        <v>110764600</v>
      </c>
      <c r="D60" s="14">
        <f>+B60+C60</f>
        <v>356064600</v>
      </c>
      <c r="E60" s="27"/>
    </row>
    <row r="61" ht="15" customHeight="1">
      <c r="E61" s="27"/>
    </row>
    <row r="62" ht="15" customHeight="1">
      <c r="E62" s="27"/>
    </row>
    <row r="63" spans="1:5" ht="15" customHeight="1" thickBot="1">
      <c r="A63" s="23" t="s">
        <v>13</v>
      </c>
      <c r="B63" s="24">
        <f>SUM(B58:B62)</f>
        <v>2985201060</v>
      </c>
      <c r="C63" s="24">
        <f>SUM(C58:C62)</f>
        <v>2987971759</v>
      </c>
      <c r="D63" s="24">
        <f>SUM(D58:D62)</f>
        <v>5973172819</v>
      </c>
      <c r="E63" s="27"/>
    </row>
    <row r="64" ht="15" customHeight="1" thickTop="1">
      <c r="A64" s="54" t="s">
        <v>75</v>
      </c>
    </row>
    <row r="65" ht="15" customHeight="1">
      <c r="A65" s="1"/>
    </row>
    <row r="66" ht="15" customHeight="1"/>
    <row r="67" spans="1:4" ht="15" customHeight="1">
      <c r="A67" s="134" t="s">
        <v>45</v>
      </c>
      <c r="B67" s="134"/>
      <c r="C67" s="134"/>
      <c r="D67" s="134"/>
    </row>
    <row r="68" spans="1:5" ht="15" customHeight="1">
      <c r="A68" s="130" t="s">
        <v>81</v>
      </c>
      <c r="B68" s="130"/>
      <c r="C68" s="130"/>
      <c r="D68" s="130"/>
      <c r="E68" s="130"/>
    </row>
    <row r="69" spans="1:4" ht="15" customHeight="1">
      <c r="A69" s="135" t="s">
        <v>53</v>
      </c>
      <c r="B69" s="135"/>
      <c r="C69" s="135"/>
      <c r="D69" s="135"/>
    </row>
    <row r="70" spans="1:4" ht="15" customHeight="1">
      <c r="A70" s="136"/>
      <c r="B70" s="136"/>
      <c r="C70" s="136"/>
      <c r="D70" s="136"/>
    </row>
    <row r="71" spans="1:5" ht="15" customHeight="1" thickBot="1">
      <c r="A71" s="31" t="s">
        <v>10</v>
      </c>
      <c r="B71" s="32" t="s">
        <v>6</v>
      </c>
      <c r="C71" s="32" t="s">
        <v>30</v>
      </c>
      <c r="D71" s="32" t="s">
        <v>41</v>
      </c>
      <c r="E71" s="38"/>
    </row>
    <row r="72" ht="15" customHeight="1">
      <c r="E72" s="27"/>
    </row>
    <row r="73" spans="1:5" ht="15" customHeight="1">
      <c r="A73" s="14" t="s">
        <v>64</v>
      </c>
      <c r="B73" s="14">
        <f>+'I T'!E73</f>
        <v>53682507.65</v>
      </c>
      <c r="C73" s="14">
        <f>+'2 T'!E73</f>
        <v>167443682.6500001</v>
      </c>
      <c r="D73" s="14">
        <f>B73</f>
        <v>53682507.65</v>
      </c>
      <c r="E73" s="27"/>
    </row>
    <row r="74" spans="1:5" ht="15" customHeight="1">
      <c r="A74" s="14" t="s">
        <v>16</v>
      </c>
      <c r="B74" s="14">
        <f>+'I T'!E74</f>
        <v>1214263110</v>
      </c>
      <c r="C74" s="14">
        <f>+'2 T'!E74</f>
        <v>1214263110</v>
      </c>
      <c r="D74" s="14">
        <f>+B74+C74</f>
        <v>2428526220</v>
      </c>
      <c r="E74" s="27"/>
    </row>
    <row r="75" spans="1:5" ht="15" customHeight="1">
      <c r="A75" s="14" t="s">
        <v>17</v>
      </c>
      <c r="B75" s="14">
        <f>+'I T'!E75</f>
        <v>1267945617.65</v>
      </c>
      <c r="C75" s="14">
        <f>+'2 T'!E75</f>
        <v>1381706792.65</v>
      </c>
      <c r="D75" s="14">
        <f>+D73+D74</f>
        <v>2482208727.65</v>
      </c>
      <c r="E75" s="27"/>
    </row>
    <row r="76" spans="1:5" ht="15" customHeight="1">
      <c r="A76" s="14" t="s">
        <v>18</v>
      </c>
      <c r="B76" s="14">
        <f>+'I T'!E76</f>
        <v>1100501935</v>
      </c>
      <c r="C76" s="14">
        <f>+'2 T'!E76</f>
        <v>1101171534</v>
      </c>
      <c r="D76" s="14">
        <f>+B76+C76</f>
        <v>2201673469</v>
      </c>
      <c r="E76" s="27"/>
    </row>
    <row r="77" spans="1:5" ht="15" customHeight="1">
      <c r="A77" s="27" t="s">
        <v>19</v>
      </c>
      <c r="B77" s="27">
        <f>+'I T'!E77</f>
        <v>167443682.6500001</v>
      </c>
      <c r="C77" s="27">
        <f>+'2 T'!E77</f>
        <v>280535258.6500001</v>
      </c>
      <c r="D77" s="27">
        <f>+D75-D76</f>
        <v>280535258.6500001</v>
      </c>
      <c r="E77" s="27"/>
    </row>
    <row r="78" spans="1:5" ht="15" customHeight="1" thickBot="1">
      <c r="A78" s="24"/>
      <c r="B78" s="24"/>
      <c r="C78" s="24"/>
      <c r="D78" s="24"/>
      <c r="E78" s="27"/>
    </row>
    <row r="79" ht="15" customHeight="1" thickTop="1">
      <c r="A79" s="54" t="s">
        <v>75</v>
      </c>
    </row>
    <row r="80" ht="15" customHeight="1">
      <c r="A80" s="1"/>
    </row>
    <row r="81" spans="1:5" ht="15" customHeight="1">
      <c r="A81" s="14"/>
      <c r="E81" s="15"/>
    </row>
    <row r="82" spans="1:5" ht="15" customHeight="1">
      <c r="A82" s="134" t="s">
        <v>46</v>
      </c>
      <c r="B82" s="134"/>
      <c r="C82" s="134"/>
      <c r="D82" s="134"/>
      <c r="E82" s="15" t="s">
        <v>56</v>
      </c>
    </row>
    <row r="83" spans="1:5" ht="15">
      <c r="A83" s="134" t="s">
        <v>49</v>
      </c>
      <c r="B83" s="134"/>
      <c r="C83" s="134"/>
      <c r="D83" s="134"/>
      <c r="E83" s="15">
        <f>D74+D89</f>
        <v>5870059321.99</v>
      </c>
    </row>
    <row r="84" spans="1:5" ht="15">
      <c r="A84" s="135" t="s">
        <v>53</v>
      </c>
      <c r="B84" s="135"/>
      <c r="C84" s="135"/>
      <c r="D84" s="135"/>
      <c r="E84" s="15"/>
    </row>
    <row r="85" spans="1:4" ht="15">
      <c r="A85" s="136"/>
      <c r="B85" s="136"/>
      <c r="C85" s="136"/>
      <c r="D85" s="136"/>
    </row>
    <row r="86" spans="1:4" ht="15.75" thickBot="1">
      <c r="A86" s="31" t="s">
        <v>10</v>
      </c>
      <c r="B86" s="32" t="s">
        <v>6</v>
      </c>
      <c r="C86" s="32" t="s">
        <v>30</v>
      </c>
      <c r="D86" s="32" t="s">
        <v>41</v>
      </c>
    </row>
    <row r="88" spans="1:4" ht="15">
      <c r="A88" s="14" t="s">
        <v>64</v>
      </c>
      <c r="B88" s="14">
        <f>+'I T'!E88</f>
        <v>90487185.4</v>
      </c>
      <c r="C88" s="14">
        <f>+'2 T'!E88</f>
        <v>85974310.4000001</v>
      </c>
      <c r="D88" s="14">
        <f>B88</f>
        <v>90487185.4</v>
      </c>
    </row>
    <row r="89" spans="1:4" ht="15">
      <c r="A89" s="14" t="s">
        <v>16</v>
      </c>
      <c r="B89" s="14">
        <f>+'I T'!E89</f>
        <v>1718486250</v>
      </c>
      <c r="C89" s="14">
        <f>+'2 T'!E89</f>
        <v>1723046851.99</v>
      </c>
      <c r="D89" s="14">
        <f>+B89+C89</f>
        <v>3441533101.99</v>
      </c>
    </row>
    <row r="90" spans="1:4" s="86" customFormat="1" ht="15">
      <c r="A90" s="89" t="s">
        <v>80</v>
      </c>
      <c r="B90" s="86">
        <f>+'I T'!E90</f>
        <v>161700000</v>
      </c>
      <c r="C90" s="86">
        <f>+'2 T'!E90</f>
        <v>161700000</v>
      </c>
      <c r="D90" s="86">
        <f>+B90+C90</f>
        <v>323400000</v>
      </c>
    </row>
    <row r="91" spans="1:4" ht="15">
      <c r="A91" s="14" t="s">
        <v>17</v>
      </c>
      <c r="B91" s="14">
        <f>+'I T'!E91</f>
        <v>1970673435.4</v>
      </c>
      <c r="C91" s="14">
        <f>+'2 T'!E91</f>
        <v>1970721162.39</v>
      </c>
      <c r="D91" s="14">
        <f>SUM(D88:D90)</f>
        <v>3855420287.39</v>
      </c>
    </row>
    <row r="92" spans="1:4" ht="15">
      <c r="A92" s="14" t="s">
        <v>18</v>
      </c>
      <c r="B92" s="14">
        <f>+'I T'!E92</f>
        <v>1884699125</v>
      </c>
      <c r="C92" s="14">
        <f>+'2 T'!E92</f>
        <v>1886800225</v>
      </c>
      <c r="D92" s="14">
        <f>+B92+C92</f>
        <v>3771499350</v>
      </c>
    </row>
    <row r="93" spans="1:4" ht="15">
      <c r="A93" s="27" t="s">
        <v>19</v>
      </c>
      <c r="B93" s="27">
        <f>+'I T'!E93</f>
        <v>85974310.4000001</v>
      </c>
      <c r="C93" s="27">
        <f>+'2 T'!E93</f>
        <v>83920937.3900001</v>
      </c>
      <c r="D93" s="27">
        <f>+D91-D92</f>
        <v>83920937.38999987</v>
      </c>
    </row>
    <row r="94" spans="1:4" ht="15.75" thickBot="1">
      <c r="A94" s="24"/>
      <c r="B94" s="24"/>
      <c r="C94" s="24"/>
      <c r="D94" s="24"/>
    </row>
    <row r="95" ht="15.75" thickTop="1">
      <c r="A95" s="54" t="s">
        <v>75</v>
      </c>
    </row>
    <row r="96" ht="30">
      <c r="A96" s="89" t="s">
        <v>82</v>
      </c>
    </row>
    <row r="98" ht="15">
      <c r="A98" s="94" t="s">
        <v>84</v>
      </c>
    </row>
    <row r="99" ht="15">
      <c r="A99" s="40"/>
    </row>
    <row r="100" ht="15">
      <c r="A100" s="40"/>
    </row>
  </sheetData>
  <sheetProtection/>
  <mergeCells count="24">
    <mergeCell ref="A85:D85"/>
    <mergeCell ref="A35:D35"/>
    <mergeCell ref="A52:D52"/>
    <mergeCell ref="A53:D53"/>
    <mergeCell ref="A55:D55"/>
    <mergeCell ref="A84:D84"/>
    <mergeCell ref="A67:D67"/>
    <mergeCell ref="A70:D70"/>
    <mergeCell ref="A82:D82"/>
    <mergeCell ref="A34:E34"/>
    <mergeCell ref="A9:E9"/>
    <mergeCell ref="A83:D83"/>
    <mergeCell ref="A7:E7"/>
    <mergeCell ref="A8:E8"/>
    <mergeCell ref="A10:E10"/>
    <mergeCell ref="A54:D54"/>
    <mergeCell ref="A69:D69"/>
    <mergeCell ref="A68:E68"/>
    <mergeCell ref="A19:A21"/>
    <mergeCell ref="A1:E1"/>
    <mergeCell ref="A13:A15"/>
    <mergeCell ref="A16:A18"/>
    <mergeCell ref="A32:E32"/>
    <mergeCell ref="A33:E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6">
      <selection activeCell="C13" sqref="C13"/>
    </sheetView>
  </sheetViews>
  <sheetFormatPr defaultColWidth="11.57421875" defaultRowHeight="15"/>
  <cols>
    <col min="1" max="1" width="64.421875" style="20" customWidth="1"/>
    <col min="2" max="2" width="23.00390625" style="14" customWidth="1"/>
    <col min="3" max="5" width="17.140625" style="14" bestFit="1" customWidth="1"/>
    <col min="6" max="6" width="23.421875" style="14" bestFit="1" customWidth="1"/>
    <col min="7" max="7" width="15.140625" style="14" bestFit="1" customWidth="1"/>
    <col min="8" max="8" width="13.57421875" style="14" bestFit="1" customWidth="1"/>
    <col min="9" max="9" width="14.28125" style="14" bestFit="1" customWidth="1"/>
    <col min="10" max="16384" width="11.57421875" style="14" customWidth="1"/>
  </cols>
  <sheetData>
    <row r="1" spans="1:5" ht="15" customHeight="1">
      <c r="A1" s="134" t="s">
        <v>20</v>
      </c>
      <c r="B1" s="134"/>
      <c r="C1" s="134"/>
      <c r="D1" s="134"/>
      <c r="E1" s="134"/>
    </row>
    <row r="2" spans="1:5" ht="15" customHeight="1">
      <c r="A2" s="3" t="s">
        <v>0</v>
      </c>
      <c r="B2" s="4" t="s">
        <v>22</v>
      </c>
      <c r="C2" s="15"/>
      <c r="D2" s="15"/>
      <c r="E2" s="15"/>
    </row>
    <row r="3" spans="1:5" ht="15" customHeight="1">
      <c r="A3" s="3" t="s">
        <v>1</v>
      </c>
      <c r="B3" s="4" t="s">
        <v>21</v>
      </c>
      <c r="C3" s="4"/>
      <c r="D3" s="4"/>
      <c r="E3" s="36"/>
    </row>
    <row r="4" spans="1:5" ht="15" customHeight="1">
      <c r="A4" s="3" t="s">
        <v>11</v>
      </c>
      <c r="B4" s="15" t="s">
        <v>63</v>
      </c>
      <c r="C4" s="36"/>
      <c r="D4" s="36"/>
      <c r="E4" s="15"/>
    </row>
    <row r="5" spans="1:5" ht="15" customHeight="1">
      <c r="A5" s="3" t="s">
        <v>48</v>
      </c>
      <c r="B5" s="15" t="s">
        <v>89</v>
      </c>
      <c r="C5" s="36"/>
      <c r="D5" s="36"/>
      <c r="E5" s="15"/>
    </row>
    <row r="6" spans="1:5" ht="15" customHeight="1">
      <c r="A6" s="3"/>
      <c r="B6" s="37"/>
      <c r="C6" s="15"/>
      <c r="D6" s="15"/>
      <c r="E6" s="15"/>
    </row>
    <row r="7" spans="1:6" ht="15" customHeight="1">
      <c r="A7" s="134" t="s">
        <v>9</v>
      </c>
      <c r="B7" s="134"/>
      <c r="C7" s="134"/>
      <c r="D7" s="134"/>
      <c r="E7" s="134"/>
      <c r="F7" s="134"/>
    </row>
    <row r="8" spans="1:6" ht="15" customHeight="1">
      <c r="A8" s="134" t="s">
        <v>12</v>
      </c>
      <c r="B8" s="134"/>
      <c r="C8" s="134"/>
      <c r="D8" s="134"/>
      <c r="E8" s="134"/>
      <c r="F8" s="134"/>
    </row>
    <row r="9" spans="1:6" ht="15" customHeight="1">
      <c r="A9" s="135" t="s">
        <v>51</v>
      </c>
      <c r="B9" s="135"/>
      <c r="C9" s="135"/>
      <c r="D9" s="135"/>
      <c r="E9" s="135"/>
      <c r="F9" s="135"/>
    </row>
    <row r="10" spans="1:6" ht="15" customHeight="1">
      <c r="A10" s="136"/>
      <c r="B10" s="136"/>
      <c r="C10" s="136"/>
      <c r="D10" s="136"/>
      <c r="E10" s="136"/>
      <c r="F10" s="136"/>
    </row>
    <row r="11" spans="1:7" ht="15" customHeight="1" thickBot="1">
      <c r="A11" s="41" t="s">
        <v>66</v>
      </c>
      <c r="B11" s="32"/>
      <c r="C11" s="32" t="s">
        <v>6</v>
      </c>
      <c r="D11" s="32" t="s">
        <v>30</v>
      </c>
      <c r="E11" s="32" t="s">
        <v>35</v>
      </c>
      <c r="F11" s="46" t="s">
        <v>70</v>
      </c>
      <c r="G11" s="38"/>
    </row>
    <row r="12" ht="15" customHeight="1">
      <c r="F12" s="27"/>
    </row>
    <row r="13" spans="1:7" ht="15" customHeight="1">
      <c r="A13" s="132" t="s">
        <v>23</v>
      </c>
      <c r="B13" s="8" t="s">
        <v>60</v>
      </c>
      <c r="C13" s="14">
        <f>+'I T'!F13</f>
        <v>136</v>
      </c>
      <c r="D13" s="14">
        <f>+'2 T'!F13</f>
        <v>329</v>
      </c>
      <c r="E13" s="14">
        <f>+'3 T'!F13</f>
        <v>619</v>
      </c>
      <c r="F13" s="56">
        <f>E13</f>
        <v>619</v>
      </c>
      <c r="G13" s="55"/>
    </row>
    <row r="14" spans="1:6" ht="15" customHeight="1">
      <c r="A14" s="132"/>
      <c r="B14" s="8" t="s">
        <v>61</v>
      </c>
      <c r="C14" s="14">
        <f>+'I T'!F14</f>
        <v>1243.3333333333333</v>
      </c>
      <c r="D14" s="14">
        <f>+'2 T'!F14</f>
        <v>1552.3333333333333</v>
      </c>
      <c r="E14" s="14">
        <f>+'3 T'!F14</f>
        <v>1513.6666666666667</v>
      </c>
      <c r="F14" s="56">
        <f aca="true" t="shared" si="0" ref="F14:F27">+(D14+E14+C14)/3</f>
        <v>1436.4444444444443</v>
      </c>
    </row>
    <row r="15" spans="1:6" ht="15" customHeight="1">
      <c r="A15" s="132"/>
      <c r="B15" s="8" t="s">
        <v>62</v>
      </c>
      <c r="C15" s="14">
        <f>+'I T'!F15</f>
        <v>408</v>
      </c>
      <c r="D15" s="14">
        <f>+'2 T'!F15</f>
        <v>61.666666666666664</v>
      </c>
      <c r="E15" s="14">
        <f>+'3 T'!F15</f>
        <v>46.666666666666664</v>
      </c>
      <c r="F15" s="56">
        <f t="shared" si="0"/>
        <v>172.11111111111111</v>
      </c>
    </row>
    <row r="16" spans="1:7" ht="15" customHeight="1">
      <c r="A16" s="132" t="s">
        <v>24</v>
      </c>
      <c r="B16" s="8" t="s">
        <v>60</v>
      </c>
      <c r="C16" s="14">
        <f>+'I T'!F16</f>
        <v>175</v>
      </c>
      <c r="D16" s="14">
        <f>+'2 T'!F16</f>
        <v>25</v>
      </c>
      <c r="E16" s="14">
        <f>+'3 T'!F16</f>
        <v>129</v>
      </c>
      <c r="F16" s="56">
        <f>E16</f>
        <v>129</v>
      </c>
      <c r="G16" s="55"/>
    </row>
    <row r="17" spans="1:6" ht="15" customHeight="1">
      <c r="A17" s="132"/>
      <c r="B17" s="8" t="s">
        <v>61</v>
      </c>
      <c r="C17" s="14">
        <f>+'I T'!F17</f>
        <v>965.3333333333334</v>
      </c>
      <c r="D17" s="14">
        <f>+'2 T'!F17</f>
        <v>1074</v>
      </c>
      <c r="E17" s="14">
        <f>+'3 T'!F17</f>
        <v>1059.3333333333333</v>
      </c>
      <c r="F17" s="56">
        <f t="shared" si="0"/>
        <v>1032.888888888889</v>
      </c>
    </row>
    <row r="18" spans="1:6" ht="15" customHeight="1">
      <c r="A18" s="132"/>
      <c r="B18" s="8" t="s">
        <v>62</v>
      </c>
      <c r="C18" s="14">
        <f>+'I T'!F18</f>
        <v>110</v>
      </c>
      <c r="D18" s="14">
        <f>+'2 T'!F18</f>
        <v>97</v>
      </c>
      <c r="E18" s="14">
        <f>+'3 T'!F18</f>
        <v>71.66666666666667</v>
      </c>
      <c r="F18" s="56">
        <f t="shared" si="0"/>
        <v>92.8888888888889</v>
      </c>
    </row>
    <row r="19" spans="1:7" ht="15" customHeight="1">
      <c r="A19" s="133" t="s">
        <v>25</v>
      </c>
      <c r="B19" s="8" t="s">
        <v>60</v>
      </c>
      <c r="C19" s="14">
        <f>+'I T'!F19</f>
        <v>710</v>
      </c>
      <c r="D19" s="14">
        <f>+'2 T'!F19</f>
        <v>0</v>
      </c>
      <c r="E19" s="14">
        <f>+'3 T'!F19</f>
        <v>2680</v>
      </c>
      <c r="F19" s="56">
        <f>E19</f>
        <v>2680</v>
      </c>
      <c r="G19" s="55"/>
    </row>
    <row r="20" spans="1:6" ht="15" customHeight="1">
      <c r="A20" s="133"/>
      <c r="B20" s="8" t="s">
        <v>61</v>
      </c>
      <c r="C20" s="14">
        <f>+'I T'!F20</f>
        <v>7381.333333333333</v>
      </c>
      <c r="D20" s="14">
        <f>+'2 T'!F20</f>
        <v>10065</v>
      </c>
      <c r="E20" s="14">
        <f>+'3 T'!F20</f>
        <v>9941</v>
      </c>
      <c r="F20" s="27">
        <f t="shared" si="0"/>
        <v>9129.111111111111</v>
      </c>
    </row>
    <row r="21" spans="1:6" ht="15" customHeight="1">
      <c r="A21" s="133"/>
      <c r="B21" s="8" t="s">
        <v>62</v>
      </c>
      <c r="C21" s="14">
        <f>+'I T'!F21</f>
        <v>2374.3333333333335</v>
      </c>
      <c r="D21" s="14">
        <f>+'2 T'!F21</f>
        <v>788</v>
      </c>
      <c r="E21" s="14">
        <f>+'3 T'!F21</f>
        <v>114.66666666666667</v>
      </c>
      <c r="F21" s="27">
        <f t="shared" si="0"/>
        <v>1092.3333333333333</v>
      </c>
    </row>
    <row r="22" spans="1:6" ht="15" customHeight="1">
      <c r="A22" s="79" t="s">
        <v>78</v>
      </c>
      <c r="B22" s="77" t="s">
        <v>60</v>
      </c>
      <c r="C22" s="80">
        <f>+'I T'!F22</f>
        <v>0</v>
      </c>
      <c r="D22" s="80">
        <f>+'2 T'!F22</f>
        <v>0</v>
      </c>
      <c r="E22" s="80">
        <f>+'3 T'!F22</f>
        <v>78</v>
      </c>
      <c r="F22" s="81">
        <f>E22</f>
        <v>78</v>
      </c>
    </row>
    <row r="23" spans="1:6" ht="15" customHeight="1">
      <c r="A23" s="78"/>
      <c r="B23" s="77" t="s">
        <v>61</v>
      </c>
      <c r="C23" s="80">
        <f>+'I T'!F23</f>
        <v>131</v>
      </c>
      <c r="D23" s="80">
        <f>+'2 T'!F23</f>
        <v>88.33333333333333</v>
      </c>
      <c r="E23" s="80">
        <f>+'3 T'!F23</f>
        <v>324.6666666666667</v>
      </c>
      <c r="F23" s="81">
        <f t="shared" si="0"/>
        <v>181.33333333333334</v>
      </c>
    </row>
    <row r="24" spans="1:6" ht="15" customHeight="1">
      <c r="A24" s="78"/>
      <c r="B24" s="77" t="s">
        <v>62</v>
      </c>
      <c r="C24" s="80">
        <f>+'I T'!F24</f>
        <v>36</v>
      </c>
      <c r="D24" s="80">
        <f>+'2 T'!F24</f>
        <v>0</v>
      </c>
      <c r="E24" s="80">
        <f>+'3 T'!F24</f>
        <v>0</v>
      </c>
      <c r="F24" s="81">
        <f t="shared" si="0"/>
        <v>12</v>
      </c>
    </row>
    <row r="25" spans="1:6" ht="15" customHeight="1">
      <c r="A25" s="75"/>
      <c r="B25" s="8"/>
      <c r="F25" s="27"/>
    </row>
    <row r="26" spans="1:6" ht="15" customHeight="1">
      <c r="A26" s="22"/>
      <c r="F26" s="27"/>
    </row>
    <row r="27" spans="1:7" ht="15" customHeight="1" thickBot="1">
      <c r="A27" s="23" t="s">
        <v>13</v>
      </c>
      <c r="B27" s="24" t="s">
        <v>52</v>
      </c>
      <c r="C27" s="24">
        <f>+C14+C15+C17+C18+C20+C21+C23+C24</f>
        <v>12649.333333333334</v>
      </c>
      <c r="D27" s="24">
        <f>+D14+D15+D17+D18+D20+D21+D23+D24</f>
        <v>13726.333333333334</v>
      </c>
      <c r="E27" s="24">
        <f>+E14+E15+E17+E18+E20+E21+E23+E24</f>
        <v>13071.666666666666</v>
      </c>
      <c r="F27" s="24">
        <f t="shared" si="0"/>
        <v>13149.111111111111</v>
      </c>
      <c r="G27" s="27"/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75</v>
      </c>
    </row>
    <row r="30" ht="15" customHeight="1">
      <c r="A30" s="1"/>
    </row>
    <row r="31" ht="15" customHeight="1"/>
    <row r="32" spans="1:5" ht="15" customHeight="1">
      <c r="A32" s="135" t="s">
        <v>14</v>
      </c>
      <c r="B32" s="135"/>
      <c r="C32" s="135"/>
      <c r="D32" s="135"/>
      <c r="E32" s="135"/>
    </row>
    <row r="33" spans="1:5" ht="15" customHeight="1">
      <c r="A33" s="134" t="s">
        <v>31</v>
      </c>
      <c r="B33" s="134"/>
      <c r="C33" s="134"/>
      <c r="D33" s="134"/>
      <c r="E33" s="134"/>
    </row>
    <row r="34" spans="1:6" ht="15" customHeight="1">
      <c r="A34" s="135" t="s">
        <v>53</v>
      </c>
      <c r="B34" s="135"/>
      <c r="C34" s="135"/>
      <c r="D34" s="135"/>
      <c r="E34" s="135"/>
      <c r="F34" s="135"/>
    </row>
    <row r="35" spans="1:5" ht="15" customHeight="1">
      <c r="A35" s="136"/>
      <c r="B35" s="136"/>
      <c r="C35" s="136"/>
      <c r="D35" s="136"/>
      <c r="E35" s="136"/>
    </row>
    <row r="36" spans="1:6" ht="15" customHeight="1" thickBot="1">
      <c r="A36" s="41" t="s">
        <v>66</v>
      </c>
      <c r="B36" s="18"/>
      <c r="C36" s="18" t="s">
        <v>6</v>
      </c>
      <c r="D36" s="18" t="s">
        <v>30</v>
      </c>
      <c r="E36" s="18" t="s">
        <v>35</v>
      </c>
      <c r="F36" s="18" t="s">
        <v>42</v>
      </c>
    </row>
    <row r="37" ht="15" customHeight="1"/>
    <row r="38" spans="1:6" ht="15" customHeight="1">
      <c r="A38" s="22" t="s">
        <v>23</v>
      </c>
      <c r="B38" s="14" t="s">
        <v>58</v>
      </c>
      <c r="C38" s="14">
        <f>+'I T'!F38</f>
        <v>657439511</v>
      </c>
      <c r="D38" s="14">
        <f>+'2 T'!F38</f>
        <v>820962392</v>
      </c>
      <c r="E38" s="14">
        <f>+'3 T'!F38</f>
        <v>800169610</v>
      </c>
      <c r="F38" s="14">
        <f aca="true" t="shared" si="1" ref="F38:F45">+C38+D38+E38</f>
        <v>2278571513</v>
      </c>
    </row>
    <row r="39" spans="1:6" ht="15" customHeight="1">
      <c r="A39" s="22"/>
      <c r="B39" s="14" t="s">
        <v>57</v>
      </c>
      <c r="C39" s="14">
        <f>+'I T'!F39</f>
        <v>215681040</v>
      </c>
      <c r="D39" s="14">
        <f>+'2 T'!F39</f>
        <v>32598850</v>
      </c>
      <c r="E39" s="14">
        <f>+'3 T'!F39</f>
        <v>24669400</v>
      </c>
      <c r="F39" s="14">
        <f t="shared" si="1"/>
        <v>272949290</v>
      </c>
    </row>
    <row r="40" spans="1:6" ht="15" customHeight="1">
      <c r="A40" s="22" t="s">
        <v>24</v>
      </c>
      <c r="B40" s="14" t="s">
        <v>58</v>
      </c>
      <c r="C40" s="14">
        <f>+'I T'!F40</f>
        <v>204121664</v>
      </c>
      <c r="D40" s="14">
        <f>+'2 T'!F40</f>
        <v>227099448</v>
      </c>
      <c r="E40" s="14">
        <f>+'3 T'!F40</f>
        <v>223998152</v>
      </c>
      <c r="F40" s="14">
        <f t="shared" si="1"/>
        <v>655219264</v>
      </c>
    </row>
    <row r="41" spans="1:6" ht="15" customHeight="1">
      <c r="A41" s="22"/>
      <c r="B41" s="14" t="s">
        <v>57</v>
      </c>
      <c r="C41" s="14">
        <f>+'I T'!F41</f>
        <v>23259720</v>
      </c>
      <c r="D41" s="14">
        <f>+'2 T'!F41</f>
        <v>20510844</v>
      </c>
      <c r="E41" s="14">
        <f>+'3 T'!F41</f>
        <v>15154060</v>
      </c>
      <c r="F41" s="14">
        <f t="shared" si="1"/>
        <v>58924624</v>
      </c>
    </row>
    <row r="42" spans="1:6" ht="15" customHeight="1">
      <c r="A42" s="22" t="s">
        <v>25</v>
      </c>
      <c r="B42" s="14" t="s">
        <v>58</v>
      </c>
      <c r="C42" s="14">
        <f>+'I T'!F42</f>
        <v>1211335125</v>
      </c>
      <c r="D42" s="14">
        <f>+'2 T'!F42</f>
        <v>1622933125</v>
      </c>
      <c r="E42" s="14">
        <f>+'3 T'!F42</f>
        <v>1681346421</v>
      </c>
      <c r="F42" s="14">
        <f t="shared" si="1"/>
        <v>4515614671</v>
      </c>
    </row>
    <row r="43" spans="1:6" ht="15" customHeight="1">
      <c r="A43" s="22"/>
      <c r="B43" s="14" t="s">
        <v>57</v>
      </c>
      <c r="C43" s="14">
        <f>+'I T'!F43</f>
        <v>428064000</v>
      </c>
      <c r="D43" s="14">
        <f>+'2 T'!F43</f>
        <v>153102500</v>
      </c>
      <c r="E43" s="14">
        <f>+'3 T'!F43</f>
        <v>111889614</v>
      </c>
      <c r="F43" s="14">
        <f t="shared" si="1"/>
        <v>693056114</v>
      </c>
    </row>
    <row r="44" spans="1:6" ht="15" customHeight="1">
      <c r="A44" s="76" t="s">
        <v>78</v>
      </c>
      <c r="B44" s="52" t="s">
        <v>58</v>
      </c>
      <c r="C44" s="80">
        <f>+'I T'!F44</f>
        <v>196350000</v>
      </c>
      <c r="D44" s="80">
        <f>+'2 T'!F44</f>
        <v>110764600</v>
      </c>
      <c r="E44" s="80">
        <f>+'3 T'!F44</f>
        <v>478950000</v>
      </c>
      <c r="F44" s="80">
        <f t="shared" si="1"/>
        <v>786064600</v>
      </c>
    </row>
    <row r="45" spans="1:6" ht="15" customHeight="1">
      <c r="A45" s="76"/>
      <c r="B45" s="52" t="s">
        <v>57</v>
      </c>
      <c r="C45" s="80">
        <f>+'I T'!F45</f>
        <v>48950000</v>
      </c>
      <c r="D45" s="80">
        <f>+'2 T'!F45</f>
        <v>0</v>
      </c>
      <c r="E45" s="80">
        <f>+'3 T'!F45</f>
        <v>311409667.5</v>
      </c>
      <c r="F45" s="80">
        <f t="shared" si="1"/>
        <v>360359667.5</v>
      </c>
    </row>
    <row r="46" spans="1:6" ht="15" customHeight="1" thickBot="1">
      <c r="A46" s="23" t="s">
        <v>13</v>
      </c>
      <c r="B46" s="24"/>
      <c r="C46" s="24">
        <f>SUM(C38:C45)</f>
        <v>2985201060</v>
      </c>
      <c r="D46" s="24">
        <f>SUM(D38:D45)</f>
        <v>2987971759</v>
      </c>
      <c r="E46" s="24">
        <f>SUM(E38:E45)</f>
        <v>3647586924.5</v>
      </c>
      <c r="F46" s="24">
        <f>SUM(F38:F45)</f>
        <v>9620759743.5</v>
      </c>
    </row>
    <row r="47" ht="15" customHeight="1" thickTop="1">
      <c r="A47" s="26" t="s">
        <v>43</v>
      </c>
    </row>
    <row r="48" ht="15" customHeight="1">
      <c r="A48" s="54" t="s">
        <v>75</v>
      </c>
    </row>
    <row r="49" ht="15" customHeight="1">
      <c r="A49" s="1"/>
    </row>
    <row r="50" ht="15" customHeight="1">
      <c r="A50" s="1"/>
    </row>
    <row r="51" ht="15" customHeight="1"/>
    <row r="52" spans="1:5" ht="15" customHeight="1">
      <c r="A52" s="134" t="s">
        <v>15</v>
      </c>
      <c r="B52" s="134"/>
      <c r="C52" s="134"/>
      <c r="D52" s="134"/>
      <c r="E52" s="134"/>
    </row>
    <row r="53" spans="1:5" ht="15" customHeight="1">
      <c r="A53" s="134" t="s">
        <v>32</v>
      </c>
      <c r="B53" s="134"/>
      <c r="C53" s="134"/>
      <c r="D53" s="134"/>
      <c r="E53" s="134"/>
    </row>
    <row r="54" spans="1:5" ht="15" customHeight="1">
      <c r="A54" s="135" t="s">
        <v>53</v>
      </c>
      <c r="B54" s="135"/>
      <c r="C54" s="135"/>
      <c r="D54" s="135"/>
      <c r="E54" s="135"/>
    </row>
    <row r="55" spans="1:5" ht="15" customHeight="1">
      <c r="A55" s="136"/>
      <c r="B55" s="136"/>
      <c r="C55" s="136"/>
      <c r="D55" s="136"/>
      <c r="E55" s="136"/>
    </row>
    <row r="56" spans="1:6" ht="15" customHeight="1" thickBot="1">
      <c r="A56" s="31" t="s">
        <v>10</v>
      </c>
      <c r="B56" s="32" t="s">
        <v>6</v>
      </c>
      <c r="C56" s="32" t="s">
        <v>30</v>
      </c>
      <c r="D56" s="32" t="s">
        <v>35</v>
      </c>
      <c r="E56" s="32" t="s">
        <v>42</v>
      </c>
      <c r="F56" s="38"/>
    </row>
    <row r="57" ht="15" customHeight="1">
      <c r="F57" s="27"/>
    </row>
    <row r="58" spans="1:6" ht="15" customHeight="1">
      <c r="A58" s="20" t="s">
        <v>26</v>
      </c>
      <c r="B58" s="14">
        <f>+'I T'!E58</f>
        <v>1100501935</v>
      </c>
      <c r="C58" s="14">
        <f>+'2 T'!E58</f>
        <v>1101171534</v>
      </c>
      <c r="D58" s="14">
        <f>+'3 T'!E58</f>
        <v>1063991222</v>
      </c>
      <c r="E58" s="14">
        <f>SUM(B58:D58)</f>
        <v>3265664691</v>
      </c>
      <c r="F58" s="27"/>
    </row>
    <row r="59" spans="1:6" ht="15" customHeight="1">
      <c r="A59" s="20" t="s">
        <v>44</v>
      </c>
      <c r="B59" s="14">
        <f>+'I T'!E59</f>
        <v>1639399125</v>
      </c>
      <c r="C59" s="14">
        <f>+'2 T'!E59</f>
        <v>1776035625</v>
      </c>
      <c r="D59" s="14">
        <f>+'3 T'!E59</f>
        <v>1793236035</v>
      </c>
      <c r="E59" s="14">
        <f>SUM(B59:D59)</f>
        <v>5208670785</v>
      </c>
      <c r="F59" s="27"/>
    </row>
    <row r="60" spans="1:6" ht="15" customHeight="1">
      <c r="A60" s="89" t="s">
        <v>79</v>
      </c>
      <c r="B60" s="14">
        <f>+'I T'!E60</f>
        <v>245300000</v>
      </c>
      <c r="C60" s="14">
        <f>+'2 T'!E60</f>
        <v>110764600</v>
      </c>
      <c r="D60" s="14">
        <f>+'3 T'!E60</f>
        <v>790359667.5</v>
      </c>
      <c r="E60" s="14">
        <f>SUM(B60:D60)</f>
        <v>1146424267.5</v>
      </c>
      <c r="F60" s="27"/>
    </row>
    <row r="61" ht="15" customHeight="1">
      <c r="F61" s="27"/>
    </row>
    <row r="62" ht="15" customHeight="1">
      <c r="F62" s="27"/>
    </row>
    <row r="63" spans="1:6" ht="15" customHeight="1" thickBot="1">
      <c r="A63" s="23" t="s">
        <v>13</v>
      </c>
      <c r="B63" s="24">
        <f>SUM(B58:B62)</f>
        <v>2985201060</v>
      </c>
      <c r="C63" s="24">
        <f>SUM(C58:C62)</f>
        <v>2987971759</v>
      </c>
      <c r="D63" s="24">
        <f>SUM(D58:D62)</f>
        <v>3647586924.5</v>
      </c>
      <c r="E63" s="24">
        <f>SUM(E58:E62)</f>
        <v>9620759743.5</v>
      </c>
      <c r="F63" s="27"/>
    </row>
    <row r="64" ht="15" customHeight="1" thickTop="1">
      <c r="A64" s="54" t="s">
        <v>75</v>
      </c>
    </row>
    <row r="65" ht="15" customHeight="1">
      <c r="A65" s="1"/>
    </row>
    <row r="66" ht="15" customHeight="1"/>
    <row r="67" spans="1:5" ht="15" customHeight="1">
      <c r="A67" s="134" t="s">
        <v>45</v>
      </c>
      <c r="B67" s="134"/>
      <c r="C67" s="134"/>
      <c r="D67" s="134"/>
      <c r="E67" s="134"/>
    </row>
    <row r="68" spans="1:5" ht="15" customHeight="1">
      <c r="A68" s="130" t="s">
        <v>81</v>
      </c>
      <c r="B68" s="130"/>
      <c r="C68" s="130"/>
      <c r="D68" s="130"/>
      <c r="E68" s="130"/>
    </row>
    <row r="69" spans="1:5" ht="15" customHeight="1">
      <c r="A69" s="135" t="s">
        <v>53</v>
      </c>
      <c r="B69" s="135"/>
      <c r="C69" s="135"/>
      <c r="D69" s="135"/>
      <c r="E69" s="135"/>
    </row>
    <row r="70" spans="1:5" ht="15" customHeight="1">
      <c r="A70" s="136"/>
      <c r="B70" s="136"/>
      <c r="C70" s="136"/>
      <c r="D70" s="136"/>
      <c r="E70" s="136"/>
    </row>
    <row r="71" spans="1:6" ht="15" customHeight="1" thickBot="1">
      <c r="A71" s="31" t="s">
        <v>10</v>
      </c>
      <c r="B71" s="32" t="s">
        <v>6</v>
      </c>
      <c r="C71" s="32" t="s">
        <v>30</v>
      </c>
      <c r="D71" s="32" t="s">
        <v>35</v>
      </c>
      <c r="E71" s="32" t="s">
        <v>42</v>
      </c>
      <c r="F71" s="38"/>
    </row>
    <row r="72" ht="15" customHeight="1">
      <c r="F72" s="27"/>
    </row>
    <row r="73" spans="1:6" ht="15" customHeight="1">
      <c r="A73" s="14" t="s">
        <v>64</v>
      </c>
      <c r="B73" s="14">
        <f>+'I T'!E73</f>
        <v>53682507.65</v>
      </c>
      <c r="C73" s="14">
        <f>+'2 T'!E73</f>
        <v>167443682.6500001</v>
      </c>
      <c r="D73" s="14">
        <f>+'3 T'!E73</f>
        <v>280535258.6500001</v>
      </c>
      <c r="E73" s="14">
        <f>B73</f>
        <v>53682507.65</v>
      </c>
      <c r="F73" s="27"/>
    </row>
    <row r="74" spans="1:6" ht="15" customHeight="1">
      <c r="A74" s="14" t="s">
        <v>16</v>
      </c>
      <c r="B74" s="14">
        <f>+'I T'!E74</f>
        <v>1214263110</v>
      </c>
      <c r="C74" s="14">
        <f>+'2 T'!E74</f>
        <v>1214263110</v>
      </c>
      <c r="D74" s="14">
        <f>+'3 T'!E74</f>
        <v>1240915847.7</v>
      </c>
      <c r="E74" s="14">
        <f>SUM(B74:D74)</f>
        <v>3669442067.7</v>
      </c>
      <c r="F74" s="27"/>
    </row>
    <row r="75" spans="1:6" ht="15" customHeight="1">
      <c r="A75" s="14" t="s">
        <v>17</v>
      </c>
      <c r="B75" s="14">
        <f>+'I T'!E75</f>
        <v>1267945617.65</v>
      </c>
      <c r="C75" s="14">
        <f>+'2 T'!E75</f>
        <v>1381706792.65</v>
      </c>
      <c r="D75" s="14">
        <f>+'3 T'!E75</f>
        <v>1521451106.3500001</v>
      </c>
      <c r="E75" s="14">
        <f>SUM(E73:E74)</f>
        <v>3723124575.35</v>
      </c>
      <c r="F75" s="27"/>
    </row>
    <row r="76" spans="1:6" ht="15" customHeight="1">
      <c r="A76" s="14" t="s">
        <v>18</v>
      </c>
      <c r="B76" s="14">
        <f>+'I T'!E76</f>
        <v>1100501935</v>
      </c>
      <c r="C76" s="14">
        <f>+'2 T'!E76</f>
        <v>1101171534</v>
      </c>
      <c r="D76" s="14">
        <f>+'3 T'!E76</f>
        <v>1063991222</v>
      </c>
      <c r="E76" s="14">
        <f>SUM(B76:D76)</f>
        <v>3265664691</v>
      </c>
      <c r="F76" s="27"/>
    </row>
    <row r="77" spans="1:6" ht="15" customHeight="1">
      <c r="A77" s="27" t="s">
        <v>19</v>
      </c>
      <c r="B77" s="27">
        <f>+'I T'!E77</f>
        <v>167443682.6500001</v>
      </c>
      <c r="C77" s="27">
        <f>+'2 T'!E77</f>
        <v>280535258.6500001</v>
      </c>
      <c r="D77" s="27">
        <f>+'3 T'!E77</f>
        <v>457459884.35000014</v>
      </c>
      <c r="E77" s="27">
        <f>+E75-E76</f>
        <v>457459884.3499999</v>
      </c>
      <c r="F77" s="27"/>
    </row>
    <row r="78" spans="1:6" ht="15" customHeight="1" thickBot="1">
      <c r="A78" s="24"/>
      <c r="B78" s="24"/>
      <c r="C78" s="24"/>
      <c r="D78" s="24"/>
      <c r="E78" s="24"/>
      <c r="F78" s="27"/>
    </row>
    <row r="79" ht="15" customHeight="1" thickTop="1">
      <c r="A79" s="54" t="s">
        <v>75</v>
      </c>
    </row>
    <row r="80" ht="15" customHeight="1">
      <c r="A80" s="1"/>
    </row>
    <row r="81" ht="15" customHeight="1">
      <c r="A81" s="14"/>
    </row>
    <row r="82" spans="1:6" ht="15">
      <c r="A82" s="134" t="s">
        <v>46</v>
      </c>
      <c r="B82" s="134"/>
      <c r="C82" s="134"/>
      <c r="D82" s="134"/>
      <c r="E82" s="134"/>
      <c r="F82" s="15" t="s">
        <v>56</v>
      </c>
    </row>
    <row r="83" spans="1:6" ht="15">
      <c r="A83" s="134" t="s">
        <v>50</v>
      </c>
      <c r="B83" s="134"/>
      <c r="C83" s="134"/>
      <c r="D83" s="134"/>
      <c r="E83" s="134"/>
      <c r="F83" s="15">
        <f>E74+E89</f>
        <v>9133014116.34</v>
      </c>
    </row>
    <row r="84" spans="1:6" ht="15">
      <c r="A84" s="135" t="s">
        <v>53</v>
      </c>
      <c r="B84" s="135"/>
      <c r="C84" s="135"/>
      <c r="D84" s="135"/>
      <c r="E84" s="135"/>
      <c r="F84" s="15"/>
    </row>
    <row r="85" spans="1:5" ht="15">
      <c r="A85" s="136"/>
      <c r="B85" s="136"/>
      <c r="C85" s="136"/>
      <c r="D85" s="136"/>
      <c r="E85" s="136"/>
    </row>
    <row r="86" spans="1:5" ht="15.75" thickBot="1">
      <c r="A86" s="31" t="s">
        <v>10</v>
      </c>
      <c r="B86" s="32" t="s">
        <v>6</v>
      </c>
      <c r="C86" s="32" t="s">
        <v>30</v>
      </c>
      <c r="D86" s="32" t="s">
        <v>35</v>
      </c>
      <c r="E86" s="32" t="s">
        <v>42</v>
      </c>
    </row>
    <row r="88" spans="1:5" ht="15">
      <c r="A88" s="14" t="s">
        <v>64</v>
      </c>
      <c r="B88" s="14">
        <f>+'I T'!E88</f>
        <v>90487185.4</v>
      </c>
      <c r="C88" s="14">
        <f>+'2 T'!E88</f>
        <v>85974310.4000001</v>
      </c>
      <c r="D88" s="14">
        <f>+'3 T'!E88</f>
        <v>83920937.3900001</v>
      </c>
      <c r="E88" s="14">
        <f>B88</f>
        <v>90487185.4</v>
      </c>
    </row>
    <row r="89" spans="1:5" ht="15">
      <c r="A89" s="14" t="s">
        <v>16</v>
      </c>
      <c r="B89" s="14">
        <f>+'I T'!E89</f>
        <v>1718486250</v>
      </c>
      <c r="C89" s="14">
        <f>+'2 T'!E89</f>
        <v>1723046851.99</v>
      </c>
      <c r="D89" s="14">
        <f>+'3 T'!E89</f>
        <v>2022038946.6499999</v>
      </c>
      <c r="E89" s="14">
        <f>SUM(B89:D89)</f>
        <v>5463572048.639999</v>
      </c>
    </row>
    <row r="90" spans="1:5" s="86" customFormat="1" ht="15">
      <c r="A90" s="89" t="s">
        <v>80</v>
      </c>
      <c r="B90" s="91">
        <f>+'I T'!E90</f>
        <v>161700000</v>
      </c>
      <c r="C90" s="91">
        <f>+'2 T'!E90</f>
        <v>161700000</v>
      </c>
      <c r="D90" s="91">
        <f>+'3 T'!E90</f>
        <v>959219493.6199999</v>
      </c>
      <c r="E90" s="86">
        <f>SUM(B90:D90)</f>
        <v>1282619493.62</v>
      </c>
    </row>
    <row r="91" spans="1:5" ht="15">
      <c r="A91" s="14" t="s">
        <v>17</v>
      </c>
      <c r="B91" s="14">
        <f>+'I T'!E91</f>
        <v>1970673435.4</v>
      </c>
      <c r="C91" s="14">
        <f>+'2 T'!E91</f>
        <v>1970721162.39</v>
      </c>
      <c r="D91" s="14">
        <f>+'3 T'!E91</f>
        <v>3065179377.66</v>
      </c>
      <c r="E91" s="14">
        <f>SUM(E88:E90)</f>
        <v>6836678727.659999</v>
      </c>
    </row>
    <row r="92" spans="1:5" ht="15">
      <c r="A92" s="14" t="s">
        <v>18</v>
      </c>
      <c r="B92" s="14">
        <f>+'I T'!E92</f>
        <v>1884699125</v>
      </c>
      <c r="C92" s="14">
        <f>+'2 T'!E92</f>
        <v>1886800225</v>
      </c>
      <c r="D92" s="14">
        <f>+'3 T'!E92</f>
        <v>2583595702.5</v>
      </c>
      <c r="E92" s="14">
        <f>SUM(B92:D92)</f>
        <v>6355095052.5</v>
      </c>
    </row>
    <row r="93" spans="1:5" ht="15">
      <c r="A93" s="27" t="s">
        <v>19</v>
      </c>
      <c r="B93" s="27">
        <f>+'I T'!E93</f>
        <v>85974310.4000001</v>
      </c>
      <c r="C93" s="27">
        <f>+'2 T'!E93</f>
        <v>83920937.3900001</v>
      </c>
      <c r="D93" s="27">
        <f>+'3 T'!E93</f>
        <v>481583675.15999985</v>
      </c>
      <c r="E93" s="27">
        <f>+E91-E92</f>
        <v>481583675.1599989</v>
      </c>
    </row>
    <row r="94" spans="1:5" ht="15.75" thickBot="1">
      <c r="A94" s="24"/>
      <c r="B94" s="24"/>
      <c r="C94" s="24"/>
      <c r="D94" s="24"/>
      <c r="E94" s="24"/>
    </row>
    <row r="95" ht="15.75" thickTop="1">
      <c r="A95" s="54" t="s">
        <v>75</v>
      </c>
    </row>
    <row r="96" ht="30">
      <c r="A96" s="89" t="s">
        <v>82</v>
      </c>
    </row>
    <row r="98" ht="15">
      <c r="A98" s="40"/>
    </row>
    <row r="99" ht="15">
      <c r="A99" s="94" t="s">
        <v>84</v>
      </c>
    </row>
    <row r="100" ht="15">
      <c r="A100" s="40"/>
    </row>
  </sheetData>
  <sheetProtection/>
  <mergeCells count="24">
    <mergeCell ref="A33:E33"/>
    <mergeCell ref="A85:E85"/>
    <mergeCell ref="A35:E35"/>
    <mergeCell ref="A52:E52"/>
    <mergeCell ref="A53:E53"/>
    <mergeCell ref="A55:E55"/>
    <mergeCell ref="A67:E67"/>
    <mergeCell ref="A54:E54"/>
    <mergeCell ref="A69:E69"/>
    <mergeCell ref="A83:E83"/>
    <mergeCell ref="A68:E68"/>
    <mergeCell ref="A84:E84"/>
    <mergeCell ref="A70:E70"/>
    <mergeCell ref="A82:E82"/>
    <mergeCell ref="A34:F34"/>
    <mergeCell ref="A1:E1"/>
    <mergeCell ref="A7:F7"/>
    <mergeCell ref="A8:F8"/>
    <mergeCell ref="A10:F10"/>
    <mergeCell ref="A32:E32"/>
    <mergeCell ref="A9:F9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="60" zoomScaleNormal="60" zoomScalePageLayoutView="0" workbookViewId="0" topLeftCell="A1">
      <selection activeCell="A108" sqref="A108"/>
    </sheetView>
  </sheetViews>
  <sheetFormatPr defaultColWidth="11.57421875" defaultRowHeight="15"/>
  <cols>
    <col min="1" max="1" width="64.8515625" style="20" customWidth="1"/>
    <col min="2" max="2" width="24.8515625" style="14" customWidth="1"/>
    <col min="3" max="3" width="25.00390625" style="14" customWidth="1"/>
    <col min="4" max="4" width="21.140625" style="14" customWidth="1"/>
    <col min="5" max="6" width="16.8515625" style="14" bestFit="1" customWidth="1"/>
    <col min="7" max="7" width="17.140625" style="14" customWidth="1"/>
    <col min="8" max="16384" width="11.57421875" style="14" customWidth="1"/>
  </cols>
  <sheetData>
    <row r="1" spans="1:5" ht="15" customHeight="1">
      <c r="A1" s="134" t="s">
        <v>20</v>
      </c>
      <c r="B1" s="134"/>
      <c r="C1" s="134"/>
      <c r="D1" s="134"/>
      <c r="E1" s="134"/>
    </row>
    <row r="2" spans="1:5" ht="15" customHeight="1">
      <c r="A2" s="3" t="s">
        <v>0</v>
      </c>
      <c r="B2" s="39" t="s">
        <v>22</v>
      </c>
      <c r="C2" s="16"/>
      <c r="D2" s="16"/>
      <c r="E2" s="22"/>
    </row>
    <row r="3" spans="1:5" ht="15" customHeight="1">
      <c r="A3" s="3" t="s">
        <v>1</v>
      </c>
      <c r="B3" s="39" t="s">
        <v>21</v>
      </c>
      <c r="C3" s="39"/>
      <c r="D3" s="39"/>
      <c r="E3" s="22"/>
    </row>
    <row r="4" spans="1:5" ht="15" customHeight="1">
      <c r="A4" s="3" t="s">
        <v>11</v>
      </c>
      <c r="B4" s="16" t="s">
        <v>63</v>
      </c>
      <c r="C4" s="16"/>
      <c r="D4" s="16"/>
      <c r="E4" s="22"/>
    </row>
    <row r="5" spans="1:5" ht="15" customHeight="1">
      <c r="A5" s="3" t="s">
        <v>2</v>
      </c>
      <c r="B5" s="45">
        <v>2017</v>
      </c>
      <c r="C5" s="16"/>
      <c r="D5" s="16"/>
      <c r="E5" s="22"/>
    </row>
    <row r="6" ht="15" customHeight="1"/>
    <row r="7" spans="1:7" ht="15" customHeight="1">
      <c r="A7" s="134" t="s">
        <v>9</v>
      </c>
      <c r="B7" s="134"/>
      <c r="C7" s="134"/>
      <c r="D7" s="134"/>
      <c r="E7" s="134"/>
      <c r="F7" s="134"/>
      <c r="G7" s="134"/>
    </row>
    <row r="8" spans="1:7" ht="15" customHeight="1">
      <c r="A8" s="134" t="s">
        <v>12</v>
      </c>
      <c r="B8" s="134"/>
      <c r="C8" s="134"/>
      <c r="D8" s="134"/>
      <c r="E8" s="134"/>
      <c r="F8" s="134"/>
      <c r="G8" s="134"/>
    </row>
    <row r="9" spans="1:7" ht="15" customHeight="1">
      <c r="A9" s="135" t="s">
        <v>51</v>
      </c>
      <c r="B9" s="135"/>
      <c r="C9" s="135"/>
      <c r="D9" s="135"/>
      <c r="E9" s="135"/>
      <c r="F9" s="135"/>
      <c r="G9" s="135"/>
    </row>
    <row r="10" spans="1:7" ht="15" customHeight="1">
      <c r="A10" s="136"/>
      <c r="B10" s="136"/>
      <c r="C10" s="136"/>
      <c r="D10" s="136"/>
      <c r="E10" s="136"/>
      <c r="F10" s="136"/>
      <c r="G10" s="136"/>
    </row>
    <row r="11" spans="1:7" ht="15" customHeight="1" thickBot="1">
      <c r="A11" s="41" t="s">
        <v>66</v>
      </c>
      <c r="B11" s="32"/>
      <c r="C11" s="32" t="s">
        <v>6</v>
      </c>
      <c r="D11" s="32" t="s">
        <v>30</v>
      </c>
      <c r="E11" s="32" t="s">
        <v>35</v>
      </c>
      <c r="F11" s="32" t="s">
        <v>39</v>
      </c>
      <c r="G11" s="48" t="s">
        <v>69</v>
      </c>
    </row>
    <row r="12" ht="15" customHeight="1">
      <c r="F12" s="27"/>
    </row>
    <row r="13" spans="1:7" ht="15" customHeight="1">
      <c r="A13" s="132" t="s">
        <v>23</v>
      </c>
      <c r="B13" s="8" t="s">
        <v>60</v>
      </c>
      <c r="C13" s="14">
        <f>+'I T'!F13</f>
        <v>136</v>
      </c>
      <c r="D13" s="14">
        <f>+'2 T'!F13</f>
        <v>329</v>
      </c>
      <c r="E13" s="14">
        <f>+'3 T'!F13</f>
        <v>619</v>
      </c>
      <c r="F13" s="27">
        <f>+'4 T'!F13</f>
        <v>5</v>
      </c>
      <c r="G13" s="58">
        <f>F13</f>
        <v>5</v>
      </c>
    </row>
    <row r="14" spans="1:7" ht="15" customHeight="1">
      <c r="A14" s="132"/>
      <c r="B14" s="8" t="s">
        <v>61</v>
      </c>
      <c r="C14" s="14">
        <f>+'I T'!F14</f>
        <v>1243.3333333333333</v>
      </c>
      <c r="D14" s="14">
        <f>+'2 T'!F14</f>
        <v>1552.3333333333333</v>
      </c>
      <c r="E14" s="14">
        <f>+'3 T'!F14</f>
        <v>1513.6666666666667</v>
      </c>
      <c r="F14" s="27">
        <f>+'4 T'!F14</f>
        <v>1553.3333333333333</v>
      </c>
      <c r="G14" s="58">
        <f aca="true" t="shared" si="0" ref="G14:G27">+(+C14+D14+E14+F14)/4</f>
        <v>1465.6666666666665</v>
      </c>
    </row>
    <row r="15" spans="1:7" ht="15" customHeight="1">
      <c r="A15" s="132"/>
      <c r="B15" s="8" t="s">
        <v>62</v>
      </c>
      <c r="C15" s="14">
        <f>+'I T'!F15</f>
        <v>408</v>
      </c>
      <c r="D15" s="14">
        <f>+'2 T'!F15</f>
        <v>61.666666666666664</v>
      </c>
      <c r="E15" s="14">
        <f>+'3 T'!F15</f>
        <v>46.666666666666664</v>
      </c>
      <c r="F15" s="27">
        <f>+'4 T'!F15</f>
        <v>296</v>
      </c>
      <c r="G15" s="58">
        <f t="shared" si="0"/>
        <v>203.08333333333334</v>
      </c>
    </row>
    <row r="16" spans="1:7" ht="15" customHeight="1">
      <c r="A16" s="132" t="s">
        <v>24</v>
      </c>
      <c r="B16" s="8" t="s">
        <v>60</v>
      </c>
      <c r="C16" s="14">
        <f>+'I T'!F16</f>
        <v>175</v>
      </c>
      <c r="D16" s="14">
        <f>+'2 T'!F16</f>
        <v>25</v>
      </c>
      <c r="E16" s="14">
        <f>+'3 T'!F16</f>
        <v>129</v>
      </c>
      <c r="F16" s="27">
        <f>+'4 T'!F16</f>
        <v>250</v>
      </c>
      <c r="G16" s="58">
        <f>F16</f>
        <v>250</v>
      </c>
    </row>
    <row r="17" spans="1:7" ht="15" customHeight="1">
      <c r="A17" s="132"/>
      <c r="B17" s="8" t="s">
        <v>61</v>
      </c>
      <c r="C17" s="14">
        <f>+'I T'!F17</f>
        <v>965.3333333333334</v>
      </c>
      <c r="D17" s="14">
        <f>+'2 T'!F17</f>
        <v>1074</v>
      </c>
      <c r="E17" s="14">
        <f>+'3 T'!F17</f>
        <v>1059.3333333333333</v>
      </c>
      <c r="F17" s="27">
        <f>+'4 T'!F17</f>
        <v>982.6666666666666</v>
      </c>
      <c r="G17" s="58">
        <f t="shared" si="0"/>
        <v>1020.3333333333334</v>
      </c>
    </row>
    <row r="18" spans="1:7" ht="15" customHeight="1">
      <c r="A18" s="132"/>
      <c r="B18" s="8" t="s">
        <v>62</v>
      </c>
      <c r="C18" s="14">
        <f>+'I T'!F18</f>
        <v>110</v>
      </c>
      <c r="D18" s="14">
        <f>+'2 T'!F18</f>
        <v>97</v>
      </c>
      <c r="E18" s="14">
        <f>+'3 T'!F18</f>
        <v>71.66666666666667</v>
      </c>
      <c r="F18" s="27">
        <f>+'4 T'!F18</f>
        <v>102.66666666666667</v>
      </c>
      <c r="G18" s="58">
        <f t="shared" si="0"/>
        <v>95.33333333333334</v>
      </c>
    </row>
    <row r="19" spans="1:7" ht="15" customHeight="1">
      <c r="A19" s="133" t="s">
        <v>25</v>
      </c>
      <c r="B19" s="8" t="s">
        <v>60</v>
      </c>
      <c r="C19" s="14">
        <f>+'I T'!F19</f>
        <v>710</v>
      </c>
      <c r="D19" s="14">
        <f>+'2 T'!F19</f>
        <v>0</v>
      </c>
      <c r="E19" s="14">
        <f>+'3 T'!F19</f>
        <v>2680</v>
      </c>
      <c r="F19" s="27">
        <f>+'4 T'!F19</f>
        <v>476</v>
      </c>
      <c r="G19" s="58">
        <f>F19</f>
        <v>476</v>
      </c>
    </row>
    <row r="20" spans="1:7" ht="15" customHeight="1">
      <c r="A20" s="133"/>
      <c r="B20" s="8" t="s">
        <v>61</v>
      </c>
      <c r="C20" s="14">
        <f>+'I T'!F20</f>
        <v>7381.333333333333</v>
      </c>
      <c r="D20" s="14">
        <f>+'2 T'!F20</f>
        <v>10065</v>
      </c>
      <c r="E20" s="14">
        <f>+'3 T'!F20</f>
        <v>9941</v>
      </c>
      <c r="F20" s="27">
        <f>+'4 T'!F20</f>
        <v>10610.333333333334</v>
      </c>
      <c r="G20" s="14">
        <f t="shared" si="0"/>
        <v>9499.416666666666</v>
      </c>
    </row>
    <row r="21" spans="1:7" ht="15" customHeight="1">
      <c r="A21" s="133"/>
      <c r="B21" s="8" t="s">
        <v>62</v>
      </c>
      <c r="C21" s="14">
        <f>+'I T'!F21</f>
        <v>2374.3333333333335</v>
      </c>
      <c r="D21" s="14">
        <f>+'2 T'!F21</f>
        <v>788</v>
      </c>
      <c r="E21" s="14">
        <f>+'3 T'!F21</f>
        <v>114.66666666666667</v>
      </c>
      <c r="F21" s="27">
        <f>+'4 T'!F21</f>
        <v>1109.6666666666667</v>
      </c>
      <c r="G21" s="14">
        <f t="shared" si="0"/>
        <v>1096.6666666666667</v>
      </c>
    </row>
    <row r="22" spans="1:7" ht="15" customHeight="1">
      <c r="A22" s="79" t="s">
        <v>78</v>
      </c>
      <c r="B22" s="77" t="s">
        <v>60</v>
      </c>
      <c r="C22" s="80">
        <f>+'I T'!F22</f>
        <v>0</v>
      </c>
      <c r="D22" s="80">
        <f>+'2 T'!F22</f>
        <v>0</v>
      </c>
      <c r="E22" s="80">
        <f>+'3 T'!F22</f>
        <v>78</v>
      </c>
      <c r="F22" s="81">
        <f>+'4 T'!F22</f>
        <v>0</v>
      </c>
      <c r="G22" s="80">
        <f>F22</f>
        <v>0</v>
      </c>
    </row>
    <row r="23" spans="1:7" ht="15" customHeight="1">
      <c r="A23" s="78"/>
      <c r="B23" s="77" t="s">
        <v>61</v>
      </c>
      <c r="C23" s="80">
        <f>+'I T'!F23</f>
        <v>131</v>
      </c>
      <c r="D23" s="80">
        <f>+'2 T'!F23</f>
        <v>88.33333333333333</v>
      </c>
      <c r="E23" s="80">
        <f>+'3 T'!F23</f>
        <v>324.6666666666667</v>
      </c>
      <c r="F23" s="81">
        <f>+'4 T'!F23</f>
        <v>352.6666666666667</v>
      </c>
      <c r="G23" s="80">
        <f>+(+C23+D23+E23+F23)</f>
        <v>896.6666666666667</v>
      </c>
    </row>
    <row r="24" spans="1:7" ht="15" customHeight="1">
      <c r="A24" s="78"/>
      <c r="B24" s="77" t="s">
        <v>62</v>
      </c>
      <c r="C24" s="80">
        <f>+'I T'!F24</f>
        <v>36</v>
      </c>
      <c r="D24" s="80">
        <f>+'2 T'!F24</f>
        <v>0</v>
      </c>
      <c r="E24" s="80">
        <f>+'3 T'!F24</f>
        <v>0</v>
      </c>
      <c r="F24" s="81">
        <f>+'4 T'!F24</f>
        <v>53.666666666666664</v>
      </c>
      <c r="G24" s="80">
        <f>+(+C24+D24+E24+F24)</f>
        <v>89.66666666666666</v>
      </c>
    </row>
    <row r="25" spans="1:6" ht="15" customHeight="1">
      <c r="A25" s="75"/>
      <c r="B25" s="8"/>
      <c r="F25" s="27"/>
    </row>
    <row r="26" spans="1:7" ht="15" customHeight="1">
      <c r="A26" s="22"/>
      <c r="F26" s="27"/>
      <c r="G26" s="14">
        <f>+(+C26+D26+E26+F26)/4</f>
        <v>0</v>
      </c>
    </row>
    <row r="27" spans="1:7" ht="15" customHeight="1" thickBot="1">
      <c r="A27" s="23" t="s">
        <v>13</v>
      </c>
      <c r="B27" s="24" t="s">
        <v>52</v>
      </c>
      <c r="C27" s="24">
        <f>+C14+C15+C17+C18+C20+C21+C23+C24</f>
        <v>12649.333333333334</v>
      </c>
      <c r="D27" s="24">
        <f>+D14+D15+D17+D18+D20+D21+D23+D24</f>
        <v>13726.333333333334</v>
      </c>
      <c r="E27" s="24">
        <f>+E14+E15+E17+E18+E20+E21+E23+E24</f>
        <v>13071.666666666666</v>
      </c>
      <c r="F27" s="24">
        <f>+F14+F15+F17+F18+F20+F21+F23+F24</f>
        <v>15060.999999999998</v>
      </c>
      <c r="G27" s="24">
        <f t="shared" si="0"/>
        <v>13627.083333333334</v>
      </c>
    </row>
    <row r="28" spans="1:6" ht="15" customHeight="1" thickTop="1">
      <c r="A28" s="47" t="s">
        <v>68</v>
      </c>
      <c r="B28" s="27"/>
      <c r="C28" s="27"/>
      <c r="D28" s="27"/>
      <c r="E28" s="27"/>
      <c r="F28" s="27"/>
    </row>
    <row r="29" ht="15" customHeight="1">
      <c r="A29" s="54" t="s">
        <v>75</v>
      </c>
    </row>
    <row r="30" ht="15" customHeight="1">
      <c r="A30" s="1"/>
    </row>
    <row r="31" ht="15" customHeight="1">
      <c r="A31" s="1"/>
    </row>
    <row r="32" spans="1:6" ht="15" customHeight="1">
      <c r="A32" s="135" t="s">
        <v>14</v>
      </c>
      <c r="B32" s="135"/>
      <c r="C32" s="135"/>
      <c r="D32" s="135"/>
      <c r="E32" s="135"/>
      <c r="F32" s="135"/>
    </row>
    <row r="33" spans="1:6" ht="15" customHeight="1">
      <c r="A33" s="134" t="s">
        <v>31</v>
      </c>
      <c r="B33" s="134"/>
      <c r="C33" s="134"/>
      <c r="D33" s="134"/>
      <c r="E33" s="134"/>
      <c r="F33" s="134"/>
    </row>
    <row r="34" spans="1:7" ht="15" customHeight="1">
      <c r="A34" s="135" t="s">
        <v>53</v>
      </c>
      <c r="B34" s="135"/>
      <c r="C34" s="135"/>
      <c r="D34" s="135"/>
      <c r="E34" s="135"/>
      <c r="F34" s="135"/>
      <c r="G34" s="135"/>
    </row>
    <row r="35" spans="1:6" ht="15" customHeight="1">
      <c r="A35" s="136"/>
      <c r="B35" s="136"/>
      <c r="C35" s="136"/>
      <c r="D35" s="136"/>
      <c r="E35" s="136"/>
      <c r="F35" s="136"/>
    </row>
    <row r="36" spans="1:7" ht="15" customHeight="1" thickBot="1">
      <c r="A36" s="41" t="s">
        <v>66</v>
      </c>
      <c r="B36" s="18"/>
      <c r="C36" s="18" t="s">
        <v>6</v>
      </c>
      <c r="D36" s="18" t="s">
        <v>30</v>
      </c>
      <c r="E36" s="18" t="s">
        <v>35</v>
      </c>
      <c r="F36" s="18" t="s">
        <v>39</v>
      </c>
      <c r="G36" s="18" t="s">
        <v>40</v>
      </c>
    </row>
    <row r="37" ht="15" customHeight="1"/>
    <row r="38" spans="1:7" ht="15" customHeight="1">
      <c r="A38" s="22" t="s">
        <v>23</v>
      </c>
      <c r="B38" s="14" t="s">
        <v>58</v>
      </c>
      <c r="C38" s="14">
        <f>+'I T'!F38</f>
        <v>657439511</v>
      </c>
      <c r="D38" s="14">
        <f>+'2 T'!F38</f>
        <v>820962392</v>
      </c>
      <c r="E38" s="14">
        <f>+'3 T'!F38</f>
        <v>800169610</v>
      </c>
      <c r="F38" s="14">
        <f>+'4 T'!F38</f>
        <v>821138600</v>
      </c>
      <c r="G38" s="14">
        <f aca="true" t="shared" si="1" ref="G38:G45">SUM(C38:F38)</f>
        <v>3099710113</v>
      </c>
    </row>
    <row r="39" spans="1:7" ht="15" customHeight="1">
      <c r="A39" s="22"/>
      <c r="B39" s="14" t="s">
        <v>57</v>
      </c>
      <c r="C39" s="14">
        <f>+'I T'!F39</f>
        <v>215681040</v>
      </c>
      <c r="D39" s="14">
        <f>+'2 T'!F39</f>
        <v>32598850</v>
      </c>
      <c r="E39" s="14">
        <f>+'3 T'!F39</f>
        <v>24669400</v>
      </c>
      <c r="F39" s="14">
        <f>+'4 T'!F39</f>
        <v>156474480</v>
      </c>
      <c r="G39" s="14">
        <f t="shared" si="1"/>
        <v>429423770</v>
      </c>
    </row>
    <row r="40" spans="1:7" ht="15" customHeight="1">
      <c r="A40" s="22" t="s">
        <v>24</v>
      </c>
      <c r="B40" s="14" t="s">
        <v>58</v>
      </c>
      <c r="C40" s="14">
        <f>+'I T'!F40</f>
        <v>204121664</v>
      </c>
      <c r="D40" s="14">
        <f>+'2 T'!F40</f>
        <v>227099448</v>
      </c>
      <c r="E40" s="14">
        <f>+'3 T'!F40</f>
        <v>223998152</v>
      </c>
      <c r="F40" s="14">
        <f>+'4 T'!F40</f>
        <v>207786832</v>
      </c>
      <c r="G40" s="14">
        <f t="shared" si="1"/>
        <v>863006096</v>
      </c>
    </row>
    <row r="41" spans="1:7" ht="15" customHeight="1">
      <c r="A41" s="22"/>
      <c r="B41" s="14" t="s">
        <v>57</v>
      </c>
      <c r="C41" s="14">
        <f>+'I T'!F41</f>
        <v>23259720</v>
      </c>
      <c r="D41" s="14">
        <f>+'2 T'!F41</f>
        <v>20510844</v>
      </c>
      <c r="E41" s="14">
        <f>+'3 T'!F41</f>
        <v>15154060</v>
      </c>
      <c r="F41" s="14">
        <f>+'4 T'!F41</f>
        <v>21709072</v>
      </c>
      <c r="G41" s="14">
        <f t="shared" si="1"/>
        <v>80633696</v>
      </c>
    </row>
    <row r="42" spans="1:7" ht="15" customHeight="1">
      <c r="A42" s="137" t="s">
        <v>25</v>
      </c>
      <c r="B42" s="14" t="s">
        <v>58</v>
      </c>
      <c r="C42" s="14">
        <f>+'I T'!F42</f>
        <v>1211335125</v>
      </c>
      <c r="D42" s="14">
        <f>+'2 T'!F42</f>
        <v>1622933125</v>
      </c>
      <c r="E42" s="14">
        <f>+'3 T'!F42</f>
        <v>1681346421</v>
      </c>
      <c r="F42" s="14">
        <f>+'4 T'!F42</f>
        <v>1927286481.9666667</v>
      </c>
      <c r="G42" s="14">
        <f t="shared" si="1"/>
        <v>6442901152.966667</v>
      </c>
    </row>
    <row r="43" spans="1:7" ht="15" customHeight="1">
      <c r="A43" s="137"/>
      <c r="B43" s="14" t="s">
        <v>57</v>
      </c>
      <c r="C43" s="14">
        <f>+'I T'!F43</f>
        <v>428064000</v>
      </c>
      <c r="D43" s="14">
        <f>+'2 T'!F43</f>
        <v>153102500</v>
      </c>
      <c r="E43" s="14">
        <f>+'3 T'!F43</f>
        <v>111889614</v>
      </c>
      <c r="F43" s="14">
        <f>+'4 T'!F43</f>
        <v>414931954.8333334</v>
      </c>
      <c r="G43" s="14">
        <f t="shared" si="1"/>
        <v>1107988068.8333335</v>
      </c>
    </row>
    <row r="44" spans="1:7" ht="15" customHeight="1">
      <c r="A44" s="76" t="s">
        <v>78</v>
      </c>
      <c r="B44" s="52" t="s">
        <v>58</v>
      </c>
      <c r="C44" s="14">
        <f>+'I T'!F44</f>
        <v>196350000</v>
      </c>
      <c r="D44" s="14">
        <f>+'2 T'!F44</f>
        <v>110764600</v>
      </c>
      <c r="E44" s="14">
        <f>+'3 T'!F44</f>
        <v>478950000</v>
      </c>
      <c r="F44" s="14">
        <f>+'4 T'!F44</f>
        <v>751174297.5</v>
      </c>
      <c r="G44" s="14">
        <f t="shared" si="1"/>
        <v>1537238897.5</v>
      </c>
    </row>
    <row r="45" spans="1:7" ht="15" customHeight="1">
      <c r="A45" s="76"/>
      <c r="B45" s="52" t="s">
        <v>57</v>
      </c>
      <c r="C45" s="14">
        <f>+'I T'!F45</f>
        <v>48950000</v>
      </c>
      <c r="D45" s="14">
        <f>+'2 T'!F45</f>
        <v>0</v>
      </c>
      <c r="E45" s="14">
        <f>+'3 T'!F45</f>
        <v>311409667.5</v>
      </c>
      <c r="F45" s="14">
        <f>+'4 T'!F45</f>
        <v>464402000</v>
      </c>
      <c r="G45" s="14">
        <f t="shared" si="1"/>
        <v>824761667.5</v>
      </c>
    </row>
    <row r="46" spans="1:7" ht="15" customHeight="1" thickBot="1">
      <c r="A46" s="23" t="s">
        <v>13</v>
      </c>
      <c r="B46" s="24"/>
      <c r="C46" s="24">
        <f>SUM(C38:C45)</f>
        <v>2985201060</v>
      </c>
      <c r="D46" s="24">
        <f>SUM(D38:D45)</f>
        <v>2987971759</v>
      </c>
      <c r="E46" s="24">
        <f>SUM(E38:E45)</f>
        <v>3647586924.5</v>
      </c>
      <c r="F46" s="24">
        <f>SUM(F38:F45)</f>
        <v>4764903718.3</v>
      </c>
      <c r="G46" s="24">
        <f>SUM(G38:G45)</f>
        <v>14385663461.800001</v>
      </c>
    </row>
    <row r="47" ht="15" customHeight="1" thickTop="1">
      <c r="A47" s="26" t="s">
        <v>43</v>
      </c>
    </row>
    <row r="48" ht="15" customHeight="1">
      <c r="A48" s="54" t="s">
        <v>75</v>
      </c>
    </row>
    <row r="49" ht="15" customHeight="1">
      <c r="A49" s="1"/>
    </row>
    <row r="50" ht="15" customHeight="1">
      <c r="A50" s="1"/>
    </row>
    <row r="51" ht="15" customHeight="1"/>
    <row r="52" spans="1:6" ht="15" customHeight="1">
      <c r="A52" s="135" t="s">
        <v>15</v>
      </c>
      <c r="B52" s="135"/>
      <c r="C52" s="135"/>
      <c r="D52" s="135"/>
      <c r="E52" s="135"/>
      <c r="F52" s="135"/>
    </row>
    <row r="53" spans="1:6" ht="15" customHeight="1">
      <c r="A53" s="134" t="s">
        <v>47</v>
      </c>
      <c r="B53" s="134"/>
      <c r="C53" s="134"/>
      <c r="D53" s="134"/>
      <c r="E53" s="134"/>
      <c r="F53" s="134"/>
    </row>
    <row r="54" spans="1:7" ht="15" customHeight="1">
      <c r="A54" s="135" t="s">
        <v>53</v>
      </c>
      <c r="B54" s="135"/>
      <c r="C54" s="135"/>
      <c r="D54" s="135"/>
      <c r="E54" s="135"/>
      <c r="F54" s="135"/>
      <c r="G54" s="34"/>
    </row>
    <row r="55" spans="1:7" ht="15" customHeight="1">
      <c r="A55" s="136"/>
      <c r="B55" s="136"/>
      <c r="C55" s="136"/>
      <c r="D55" s="136"/>
      <c r="E55" s="136"/>
      <c r="F55" s="136"/>
      <c r="G55" s="27"/>
    </row>
    <row r="56" spans="1:6" ht="15" customHeight="1" thickBot="1">
      <c r="A56" s="31" t="s">
        <v>10</v>
      </c>
      <c r="B56" s="32" t="s">
        <v>6</v>
      </c>
      <c r="C56" s="32" t="s">
        <v>30</v>
      </c>
      <c r="D56" s="32" t="s">
        <v>35</v>
      </c>
      <c r="E56" s="32" t="s">
        <v>39</v>
      </c>
      <c r="F56" s="32" t="s">
        <v>40</v>
      </c>
    </row>
    <row r="57" ht="15" customHeight="1"/>
    <row r="58" spans="1:6" ht="15" customHeight="1">
      <c r="A58" s="20" t="s">
        <v>26</v>
      </c>
      <c r="B58" s="14">
        <f>+'I T'!E58</f>
        <v>1100501935</v>
      </c>
      <c r="C58" s="14">
        <f>+'2 T'!E58</f>
        <v>1101171534</v>
      </c>
      <c r="D58" s="14">
        <f>+'3 T'!E58</f>
        <v>1063991222</v>
      </c>
      <c r="E58" s="14">
        <f>+'4 T'!E58</f>
        <v>1207108984</v>
      </c>
      <c r="F58" s="14">
        <f>SUM(B58:E58)</f>
        <v>4472773675</v>
      </c>
    </row>
    <row r="59" spans="1:6" ht="15" customHeight="1">
      <c r="A59" s="20" t="s">
        <v>44</v>
      </c>
      <c r="B59" s="14">
        <f>+'I T'!E59</f>
        <v>1639399125</v>
      </c>
      <c r="C59" s="14">
        <f>+'2 T'!E59</f>
        <v>1776035625</v>
      </c>
      <c r="D59" s="14">
        <f>+'3 T'!E59</f>
        <v>1793236035</v>
      </c>
      <c r="E59" s="14">
        <f>+'4 T'!E59</f>
        <v>2342218436.8</v>
      </c>
      <c r="F59" s="14">
        <f>SUM(B59:E59)</f>
        <v>7550889221.8</v>
      </c>
    </row>
    <row r="60" spans="1:6" ht="15" customHeight="1">
      <c r="A60" s="94" t="s">
        <v>97</v>
      </c>
      <c r="B60" s="14">
        <f>+'I T'!E60</f>
        <v>245300000</v>
      </c>
      <c r="C60" s="14">
        <f>+'2 T'!E60</f>
        <v>110764600</v>
      </c>
      <c r="D60" s="14">
        <f>+'3 T'!E60</f>
        <v>790359667.5</v>
      </c>
      <c r="E60" s="14">
        <f>+'4 T'!E60</f>
        <v>1215576297.5</v>
      </c>
      <c r="F60" s="14">
        <f>SUM(B60:E60)</f>
        <v>2362000565</v>
      </c>
    </row>
    <row r="61" ht="15" customHeight="1"/>
    <row r="62" ht="15" customHeight="1"/>
    <row r="63" spans="1:6" ht="15" customHeight="1" thickBot="1">
      <c r="A63" s="23" t="s">
        <v>13</v>
      </c>
      <c r="B63" s="24">
        <f>SUM(B58:B62)</f>
        <v>2985201060</v>
      </c>
      <c r="C63" s="24">
        <f>SUM(C58:C62)</f>
        <v>2987971759</v>
      </c>
      <c r="D63" s="24">
        <f>SUM(D58:D62)</f>
        <v>3647586924.5</v>
      </c>
      <c r="E63" s="24">
        <f>SUM(E58:E62)</f>
        <v>4764903718.3</v>
      </c>
      <c r="F63" s="24">
        <f>SUM(F58:F62)</f>
        <v>14385663461.8</v>
      </c>
    </row>
    <row r="64" ht="15" customHeight="1" thickTop="1">
      <c r="A64" s="54" t="s">
        <v>75</v>
      </c>
    </row>
    <row r="65" ht="15" customHeight="1">
      <c r="A65" s="1"/>
    </row>
    <row r="66" ht="15" customHeight="1"/>
    <row r="67" spans="1:6" ht="15" customHeight="1">
      <c r="A67" s="134" t="s">
        <v>45</v>
      </c>
      <c r="B67" s="134"/>
      <c r="C67" s="134"/>
      <c r="D67" s="134"/>
      <c r="E67" s="134"/>
      <c r="F67" s="134"/>
    </row>
    <row r="68" spans="1:6" ht="15" customHeight="1">
      <c r="A68" s="130" t="s">
        <v>81</v>
      </c>
      <c r="B68" s="130"/>
      <c r="C68" s="130"/>
      <c r="D68" s="130"/>
      <c r="E68" s="130"/>
      <c r="F68" s="130"/>
    </row>
    <row r="69" spans="1:6" ht="15" customHeight="1">
      <c r="A69" s="135" t="s">
        <v>53</v>
      </c>
      <c r="B69" s="135"/>
      <c r="C69" s="135"/>
      <c r="D69" s="135"/>
      <c r="E69" s="135"/>
      <c r="F69" s="135"/>
    </row>
    <row r="70" spans="1:7" ht="15" customHeight="1">
      <c r="A70" s="35"/>
      <c r="B70" s="35"/>
      <c r="C70" s="35"/>
      <c r="D70" s="35"/>
      <c r="E70" s="35"/>
      <c r="F70" s="35"/>
      <c r="G70" s="97"/>
    </row>
    <row r="71" spans="1:7" ht="15" customHeight="1" thickBot="1">
      <c r="A71" s="31" t="s">
        <v>10</v>
      </c>
      <c r="B71" s="32" t="s">
        <v>6</v>
      </c>
      <c r="C71" s="32" t="s">
        <v>30</v>
      </c>
      <c r="D71" s="32" t="s">
        <v>35</v>
      </c>
      <c r="E71" s="32" t="s">
        <v>39</v>
      </c>
      <c r="F71" s="32" t="s">
        <v>40</v>
      </c>
      <c r="G71" s="32" t="s">
        <v>40</v>
      </c>
    </row>
    <row r="72" ht="15" customHeight="1"/>
    <row r="73" spans="1:6" ht="15" customHeight="1">
      <c r="A73" s="14" t="s">
        <v>64</v>
      </c>
      <c r="B73" s="14">
        <f>+'I T'!E73</f>
        <v>53682507.65</v>
      </c>
      <c r="C73" s="14">
        <f>+'2 T'!E73</f>
        <v>167443682.6500001</v>
      </c>
      <c r="D73" s="14">
        <f>+'3 T'!E73</f>
        <v>280535258.6500001</v>
      </c>
      <c r="E73" s="14">
        <f>+'4 T'!E73</f>
        <v>457459884.35000014</v>
      </c>
      <c r="F73" s="14">
        <f>B73</f>
        <v>53682507.65</v>
      </c>
    </row>
    <row r="74" spans="1:6" ht="15" customHeight="1">
      <c r="A74" s="14" t="s">
        <v>16</v>
      </c>
      <c r="B74" s="14">
        <f>+'I T'!E74</f>
        <v>1214263110</v>
      </c>
      <c r="C74" s="14">
        <f>+'2 T'!E74</f>
        <v>1214263110</v>
      </c>
      <c r="D74" s="14">
        <f>+'3 T'!E74</f>
        <v>1240915847.7</v>
      </c>
      <c r="E74" s="14">
        <f>+'4 T'!E74</f>
        <v>1217528365.7</v>
      </c>
      <c r="F74" s="14">
        <f>SUM(B74:E74)</f>
        <v>4886970433.4</v>
      </c>
    </row>
    <row r="75" spans="1:6" ht="15" customHeight="1">
      <c r="A75" s="14" t="s">
        <v>17</v>
      </c>
      <c r="B75" s="14">
        <f>+'I T'!E75</f>
        <v>1267945617.65</v>
      </c>
      <c r="C75" s="14">
        <f>+'2 T'!E75</f>
        <v>1381706792.65</v>
      </c>
      <c r="D75" s="14">
        <f>+'3 T'!E75</f>
        <v>1521451106.3500001</v>
      </c>
      <c r="E75" s="14">
        <f>+'4 T'!E75</f>
        <v>1674988250.0500002</v>
      </c>
      <c r="F75" s="14">
        <f>SUM(F73:F74)</f>
        <v>4940652941.049999</v>
      </c>
    </row>
    <row r="76" spans="1:6" ht="15" customHeight="1">
      <c r="A76" s="14" t="s">
        <v>18</v>
      </c>
      <c r="B76" s="14">
        <f>+'I T'!E76</f>
        <v>1100501935</v>
      </c>
      <c r="C76" s="14">
        <f>+'2 T'!E76</f>
        <v>1101171534</v>
      </c>
      <c r="D76" s="14">
        <f>+'3 T'!E76</f>
        <v>1063991222</v>
      </c>
      <c r="E76" s="14">
        <f>+'4 T'!E76</f>
        <v>1207108984</v>
      </c>
      <c r="F76" s="14">
        <f>SUM(B76:E76)</f>
        <v>4472773675</v>
      </c>
    </row>
    <row r="77" spans="1:7" ht="15" customHeight="1">
      <c r="A77" s="27" t="s">
        <v>19</v>
      </c>
      <c r="B77" s="27">
        <f>+'I T'!E77</f>
        <v>167443682.6500001</v>
      </c>
      <c r="C77" s="27">
        <f>+'2 T'!E77</f>
        <v>280535258.6500001</v>
      </c>
      <c r="D77" s="27">
        <f>+'3 T'!E77</f>
        <v>457459884.35000014</v>
      </c>
      <c r="E77" s="27">
        <f>+'4 T'!E77</f>
        <v>467879266.0500002</v>
      </c>
      <c r="F77" s="105">
        <f>+F75-F76</f>
        <v>467879266.04999924</v>
      </c>
      <c r="G77" s="100"/>
    </row>
    <row r="78" spans="1:6" ht="15" customHeight="1" thickBot="1">
      <c r="A78" s="24"/>
      <c r="B78" s="24"/>
      <c r="C78" s="24"/>
      <c r="D78" s="24"/>
      <c r="E78" s="24"/>
      <c r="F78" s="24"/>
    </row>
    <row r="79" ht="15" customHeight="1" thickTop="1">
      <c r="A79" s="54" t="s">
        <v>75</v>
      </c>
    </row>
    <row r="80" ht="15" customHeight="1">
      <c r="A80" s="1"/>
    </row>
    <row r="81" ht="15" customHeight="1">
      <c r="A81" s="14"/>
    </row>
    <row r="82" spans="1:7" ht="15">
      <c r="A82" s="134" t="s">
        <v>46</v>
      </c>
      <c r="B82" s="134"/>
      <c r="C82" s="134"/>
      <c r="D82" s="134"/>
      <c r="E82" s="134"/>
      <c r="F82" s="134"/>
      <c r="G82" s="15" t="s">
        <v>56</v>
      </c>
    </row>
    <row r="83" spans="1:7" ht="15">
      <c r="A83" s="134" t="s">
        <v>49</v>
      </c>
      <c r="B83" s="134"/>
      <c r="C83" s="134"/>
      <c r="D83" s="134"/>
      <c r="E83" s="134"/>
      <c r="F83" s="134"/>
      <c r="G83" s="15">
        <f>F74+F89+F90</f>
        <v>14989455179.499998</v>
      </c>
    </row>
    <row r="84" spans="1:7" ht="15">
      <c r="A84" s="135" t="s">
        <v>53</v>
      </c>
      <c r="B84" s="135"/>
      <c r="C84" s="135"/>
      <c r="D84" s="135"/>
      <c r="E84" s="135"/>
      <c r="F84" s="135"/>
      <c r="G84" s="15"/>
    </row>
    <row r="85" spans="1:6" ht="15">
      <c r="A85" s="136"/>
      <c r="B85" s="136"/>
      <c r="C85" s="136"/>
      <c r="D85" s="136"/>
      <c r="E85" s="136"/>
      <c r="F85" s="136"/>
    </row>
    <row r="86" spans="1:6" ht="15.75" thickBot="1">
      <c r="A86" s="31" t="s">
        <v>10</v>
      </c>
      <c r="B86" s="32" t="s">
        <v>6</v>
      </c>
      <c r="C86" s="32" t="s">
        <v>30</v>
      </c>
      <c r="D86" s="32" t="s">
        <v>35</v>
      </c>
      <c r="E86" s="32" t="s">
        <v>39</v>
      </c>
      <c r="F86" s="32" t="s">
        <v>40</v>
      </c>
    </row>
    <row r="88" spans="1:6" ht="15">
      <c r="A88" s="14" t="s">
        <v>64</v>
      </c>
      <c r="B88" s="14">
        <f>+'I T'!E88</f>
        <v>90487185.4</v>
      </c>
      <c r="C88" s="14">
        <f>+'2 T'!E88</f>
        <v>85974310.4000001</v>
      </c>
      <c r="D88" s="14">
        <f>+'3 T'!E88</f>
        <v>83920937.3900001</v>
      </c>
      <c r="E88" s="14">
        <f>+'4 T'!E88</f>
        <v>481583675.15999985</v>
      </c>
      <c r="F88" s="14">
        <f>+B88</f>
        <v>90487185.4</v>
      </c>
    </row>
    <row r="89" spans="1:6" ht="15">
      <c r="A89" s="14" t="s">
        <v>16</v>
      </c>
      <c r="B89" s="14">
        <f>+'I T'!E89</f>
        <v>1718486250</v>
      </c>
      <c r="C89" s="14">
        <f>+'2 T'!E89</f>
        <v>1723046851.99</v>
      </c>
      <c r="D89" s="14">
        <f>+'3 T'!E89</f>
        <v>2022038946.6499999</v>
      </c>
      <c r="E89" s="14">
        <f>+'4 T'!E89</f>
        <v>2191647638.8199997</v>
      </c>
      <c r="F89" s="14">
        <f>+SUM(B89:E89)</f>
        <v>7655219687.459999</v>
      </c>
    </row>
    <row r="90" spans="1:7" s="86" customFormat="1" ht="15">
      <c r="A90" s="89" t="s">
        <v>80</v>
      </c>
      <c r="B90" s="93">
        <f>+'I T'!E90</f>
        <v>161700000</v>
      </c>
      <c r="C90" s="93">
        <f>+'2 T'!E90</f>
        <v>161700000</v>
      </c>
      <c r="D90" s="93">
        <f>+'3 T'!E90</f>
        <v>959219493.6199999</v>
      </c>
      <c r="E90" s="93">
        <f>+'4 T'!E90</f>
        <v>1164645565.02</v>
      </c>
      <c r="F90" s="93">
        <f>+SUM(B90:E90)</f>
        <v>2447265058.64</v>
      </c>
      <c r="G90" s="93"/>
    </row>
    <row r="91" spans="1:6" ht="15">
      <c r="A91" s="14" t="s">
        <v>17</v>
      </c>
      <c r="B91" s="14">
        <f>+'I T'!E91</f>
        <v>1970673435.4</v>
      </c>
      <c r="C91" s="14">
        <f>+'2 T'!E91</f>
        <v>1970721162.39</v>
      </c>
      <c r="D91" s="14">
        <f>+'3 T'!E91</f>
        <v>3065179377.66</v>
      </c>
      <c r="E91" s="14">
        <f>+'4 T'!E91</f>
        <v>3837876878.9999995</v>
      </c>
      <c r="F91" s="14">
        <f>SUM(F88:F90)</f>
        <v>10192971931.499998</v>
      </c>
    </row>
    <row r="92" spans="1:6" ht="15">
      <c r="A92" s="14" t="s">
        <v>18</v>
      </c>
      <c r="B92" s="14">
        <f>+'I T'!E92</f>
        <v>1884699125</v>
      </c>
      <c r="C92" s="14">
        <f>+'2 T'!E92</f>
        <v>1886800225</v>
      </c>
      <c r="D92" s="14">
        <f>+'3 T'!E92</f>
        <v>2583595702.5</v>
      </c>
      <c r="E92" s="14">
        <f>+'4 T'!E92</f>
        <v>3557794734.3</v>
      </c>
      <c r="F92" s="14">
        <f>+SUM(B92:E92)</f>
        <v>9912889786.8</v>
      </c>
    </row>
    <row r="93" spans="1:6" ht="15">
      <c r="A93" s="27" t="s">
        <v>19</v>
      </c>
      <c r="B93" s="27">
        <f>+'I T'!E93</f>
        <v>85974310.4000001</v>
      </c>
      <c r="C93" s="27">
        <f>+'2 T'!E93</f>
        <v>83920937.3900001</v>
      </c>
      <c r="D93" s="27">
        <f>+'3 T'!E93</f>
        <v>481583675.15999985</v>
      </c>
      <c r="E93" s="27">
        <f>+'4 T'!E93</f>
        <v>280082144.69999933</v>
      </c>
      <c r="F93" s="26">
        <f>+F91-F92</f>
        <v>280082144.69999886</v>
      </c>
    </row>
    <row r="94" spans="1:6" ht="15.75" thickBot="1">
      <c r="A94" s="24"/>
      <c r="B94" s="24"/>
      <c r="C94" s="24"/>
      <c r="D94" s="24"/>
      <c r="E94" s="24"/>
      <c r="F94" s="24"/>
    </row>
    <row r="95" ht="15.75" thickTop="1">
      <c r="A95" s="54" t="s">
        <v>75</v>
      </c>
    </row>
    <row r="96" ht="30">
      <c r="A96" s="89" t="s">
        <v>82</v>
      </c>
    </row>
    <row r="98" spans="1:7" ht="15">
      <c r="A98" s="94" t="s">
        <v>84</v>
      </c>
      <c r="B98" s="93"/>
      <c r="C98" s="93"/>
      <c r="D98" s="93"/>
      <c r="E98" s="93"/>
      <c r="F98" s="93"/>
      <c r="G98" s="93"/>
    </row>
    <row r="99" spans="1:7" ht="15">
      <c r="A99" s="40"/>
      <c r="B99" s="93"/>
      <c r="C99" s="93"/>
      <c r="D99" s="93"/>
      <c r="E99" s="93"/>
      <c r="F99" s="93"/>
      <c r="G99" s="93"/>
    </row>
    <row r="100" spans="1:7" ht="15">
      <c r="A100" s="40"/>
      <c r="B100" s="93"/>
      <c r="C100" s="93"/>
      <c r="D100" s="93"/>
      <c r="E100" s="93"/>
      <c r="F100" s="93"/>
      <c r="G100" s="93"/>
    </row>
    <row r="101" spans="1:7" ht="15">
      <c r="A101" s="14"/>
      <c r="F101" s="93"/>
      <c r="G101" s="93"/>
    </row>
  </sheetData>
  <sheetProtection/>
  <mergeCells count="24">
    <mergeCell ref="A85:F85"/>
    <mergeCell ref="A35:F35"/>
    <mergeCell ref="A52:F52"/>
    <mergeCell ref="A53:F53"/>
    <mergeCell ref="A55:F55"/>
    <mergeCell ref="A67:F67"/>
    <mergeCell ref="A68:F68"/>
    <mergeCell ref="A84:F84"/>
    <mergeCell ref="A42:A43"/>
    <mergeCell ref="A82:F82"/>
    <mergeCell ref="A83:F83"/>
    <mergeCell ref="A34:G34"/>
    <mergeCell ref="A54:F54"/>
    <mergeCell ref="A69:F69"/>
    <mergeCell ref="A32:F32"/>
    <mergeCell ref="A33:F33"/>
    <mergeCell ref="A13:A15"/>
    <mergeCell ref="A16:A18"/>
    <mergeCell ref="A19:A21"/>
    <mergeCell ref="A9:G9"/>
    <mergeCell ref="A1:E1"/>
    <mergeCell ref="A7:G7"/>
    <mergeCell ref="A8:G8"/>
    <mergeCell ref="A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Rodrigo Vargas Villalobos</cp:lastModifiedBy>
  <cp:lastPrinted>2018-04-05T14:15:43Z</cp:lastPrinted>
  <dcterms:created xsi:type="dcterms:W3CDTF">2011-03-10T14:40:05Z</dcterms:created>
  <dcterms:modified xsi:type="dcterms:W3CDTF">2018-05-11T16:14:40Z</dcterms:modified>
  <cp:category/>
  <cp:version/>
  <cp:contentType/>
  <cp:contentStatus/>
</cp:coreProperties>
</file>