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65" windowHeight="7605" activeTab="0"/>
  </bookViews>
  <sheets>
    <sheet name="I Trimestre" sheetId="1" r:id="rId1"/>
    <sheet name="II Trimestre " sheetId="2" state="hidden" r:id="rId2"/>
    <sheet name="II Trimestre" sheetId="3" r:id="rId3"/>
    <sheet name="III Trimestre" sheetId="4" r:id="rId4"/>
    <sheet name="IV Trimestre " sheetId="5" r:id="rId5"/>
    <sheet name="Anual-2019" sheetId="6" r:id="rId6"/>
    <sheet name="IV Trimestre" sheetId="7" state="hidden" r:id="rId7"/>
    <sheet name="III Trimestre " sheetId="8" state="hidden" r:id="rId8"/>
    <sheet name="Semestral" sheetId="9" state="hidden" r:id="rId9"/>
    <sheet name="III T acumulado" sheetId="10" state="hidden" r:id="rId10"/>
    <sheet name="Anual 2019" sheetId="11" state="hidden" r:id="rId11"/>
    <sheet name="Hoja1" sheetId="12" state="hidden" r:id="rId12"/>
  </sheets>
  <definedNames>
    <definedName name="_xlnm.Print_Area" localSheetId="0">'I Trimestre'!$A$1:$F$116</definedName>
    <definedName name="_xlnm.Print_Area" localSheetId="1">'II Trimestre '!$A$1:$F$109</definedName>
    <definedName name="_xlnm.Print_Area" localSheetId="7">'III Trimestre '!$A$1:$F$103</definedName>
  </definedNames>
  <calcPr fullCalcOnLoad="1"/>
  <pivotCaches>
    <pivotCache cacheId="1" r:id="rId13"/>
  </pivotCaches>
</workbook>
</file>

<file path=xl/comments1.xml><?xml version="1.0" encoding="utf-8"?>
<comments xmlns="http://schemas.openxmlformats.org/spreadsheetml/2006/main">
  <authors>
    <author>EXT_Kattia Vargas Acuna</author>
  </authors>
  <commentList>
    <comment ref="B91" authorId="0">
      <text>
        <r>
          <rPr>
            <b/>
            <sz val="9"/>
            <rFont val="Tahoma"/>
            <family val="2"/>
          </rPr>
          <t xml:space="preserve">EXT_Kattia Vargas Acuna: Monto de ¢150,000,000 corresponde al 2018 pero ingreso en la cuenta de crédito el 11 de enero del 2019, hay que devolverlo a la Desaf
</t>
        </r>
      </text>
    </comment>
  </commentList>
</comments>
</file>

<file path=xl/comments4.xml><?xml version="1.0" encoding="utf-8"?>
<comments xmlns="http://schemas.openxmlformats.org/spreadsheetml/2006/main">
  <authors>
    <author>EXT_Kattia Vargas Acuna</author>
  </authors>
  <commentList>
    <comment ref="B92" authorId="0">
      <text>
        <r>
          <rPr>
            <b/>
            <sz val="9"/>
            <rFont val="Tahoma"/>
            <family val="2"/>
          </rPr>
          <t>EXT_Kattia Vargas Acuna:</t>
        </r>
        <r>
          <rPr>
            <sz val="9"/>
            <rFont val="Tahoma"/>
            <family val="2"/>
          </rPr>
          <t xml:space="preserve">
EXT_Kattia Vargas Acuna: Monto de ¢150,000,000 corresponde al 2018 pero ingreso en la cuenta de crédito el 11 de enero del 2019, hay que devolverlo a la Desaf</t>
        </r>
      </text>
    </comment>
  </commentList>
</comments>
</file>

<file path=xl/comments5.xml><?xml version="1.0" encoding="utf-8"?>
<comments xmlns="http://schemas.openxmlformats.org/spreadsheetml/2006/main">
  <authors>
    <author>Inspiron 15 3558</author>
    <author>Katherinne Berdugo Recio</author>
  </authors>
  <commentList>
    <comment ref="C27" authorId="0">
      <text>
        <r>
          <rPr>
            <b/>
            <sz val="9"/>
            <rFont val="Tahoma"/>
            <family val="2"/>
          </rPr>
          <t>Inspiron 15 3558:</t>
        </r>
        <r>
          <rPr>
            <sz val="9"/>
            <rFont val="Tahoma"/>
            <family val="2"/>
          </rPr>
          <t xml:space="preserve">
El monto ejecutado en este mes presupuestariamente corresponde a la compra de equipo de un proyecto, donde sus beneficiarios se reportaron en el mes de Julio, que corresponde a los 66 del proyecto de dar Valor agregado del Citricultura. </t>
        </r>
      </text>
    </comment>
    <comment ref="D25" authorId="0">
      <text>
        <r>
          <rPr>
            <b/>
            <sz val="9"/>
            <rFont val="Tahoma"/>
            <family val="2"/>
          </rPr>
          <t>Inspiron 15 3558:</t>
        </r>
        <r>
          <rPr>
            <sz val="9"/>
            <rFont val="Tahoma"/>
            <family val="2"/>
          </rPr>
          <t xml:space="preserve">
El costo de capacitacion de estas personas no salio de caja unica debido a que fue brindado por el personal de la UDE y su costo aproximado es de 980.825,00, costo reflejado en el anuario.
</t>
        </r>
      </text>
    </comment>
    <comment ref="A132" authorId="1">
      <text>
        <r>
          <rPr>
            <b/>
            <sz val="9"/>
            <rFont val="Tahoma"/>
            <family val="2"/>
          </rPr>
          <t>Katherinne Berdugo Recio:</t>
        </r>
        <r>
          <rPr>
            <sz val="9"/>
            <rFont val="Tahoma"/>
            <family val="2"/>
          </rPr>
          <t xml:space="preserve">
1,35%  anual sobre el total del patrimonio 
</t>
        </r>
      </text>
    </comment>
  </commentList>
</comments>
</file>

<file path=xl/comments7.xml><?xml version="1.0" encoding="utf-8"?>
<comments xmlns="http://schemas.openxmlformats.org/spreadsheetml/2006/main">
  <authors>
    <author>EXT_Kattia Vargas Acuna</author>
  </authors>
  <commentList>
    <comment ref="B91" authorId="0">
      <text>
        <r>
          <rPr>
            <b/>
            <sz val="9"/>
            <rFont val="Tahoma"/>
            <family val="2"/>
          </rPr>
          <t>EXT_Kattia Vargas Acuna:</t>
        </r>
        <r>
          <rPr>
            <sz val="9"/>
            <rFont val="Tahoma"/>
            <family val="2"/>
          </rPr>
          <t xml:space="preserve">
EXT_Kattia Vargas Acuna: Monto de ¢150,000,000 corresponde al 2018 pero ingreso en la cuenta de crédito el 11 de enero del 2019, hay que devolverlo a la Desaf</t>
        </r>
      </text>
    </comment>
  </commentList>
</comments>
</file>

<file path=xl/comments8.xml><?xml version="1.0" encoding="utf-8"?>
<comments xmlns="http://schemas.openxmlformats.org/spreadsheetml/2006/main">
  <authors>
    <author>EXT_Kattia Vargas Acuna</author>
  </authors>
  <commentList>
    <comment ref="D39" authorId="0">
      <text>
        <r>
          <rPr>
            <b/>
            <sz val="9"/>
            <rFont val="Tahoma"/>
            <family val="2"/>
          </rPr>
          <t>EXT_Kattia Vargas Acuna:</t>
        </r>
        <r>
          <rPr>
            <sz val="9"/>
            <rFont val="Tahoma"/>
            <family val="2"/>
          </rPr>
          <t xml:space="preserve">
¢289,000 CORRESPONDEN A UN GIRO QUE SE PAGO DOBLE, POR LO QUE SE REVERSA EL 30/10/2017
</t>
        </r>
      </text>
    </comment>
    <comment ref="D40" authorId="0">
      <text>
        <r>
          <rPr>
            <b/>
            <sz val="9"/>
            <rFont val="Tahoma"/>
            <family val="2"/>
          </rPr>
          <t>EXT_Kattia Vargas Acuna:</t>
        </r>
        <r>
          <rPr>
            <sz val="9"/>
            <rFont val="Tahoma"/>
            <family val="2"/>
          </rPr>
          <t xml:space="preserve">
Hay ¢256,612 que corresponde a la renta de las capacitaciones el 14-09-2017
</t>
        </r>
      </text>
    </comment>
  </commentList>
</comments>
</file>

<file path=xl/sharedStrings.xml><?xml version="1.0" encoding="utf-8"?>
<sst xmlns="http://schemas.openxmlformats.org/spreadsheetml/2006/main" count="1410" uniqueCount="184">
  <si>
    <t>FODESAF</t>
  </si>
  <si>
    <t>Cuadro 1</t>
  </si>
  <si>
    <t>Reporte de beneficiarios efectivos financiados por el Fondo de Desarrollo Social y Asignaciones Familiares</t>
  </si>
  <si>
    <t xml:space="preserve">Programa: </t>
  </si>
  <si>
    <t>Programa Nacional de Apoyo a Micro y Pequeña Empresa (Pronamype)</t>
  </si>
  <si>
    <t>Institución:</t>
  </si>
  <si>
    <t>Ministerio de Trabajo y Seguridad Social (MTSS)</t>
  </si>
  <si>
    <t>Unidad Ejecutora:</t>
  </si>
  <si>
    <t>PRONAMYPE</t>
  </si>
  <si>
    <t>Producto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</si>
  <si>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</si>
  <si>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</si>
  <si>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</si>
  <si>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</si>
  <si>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</si>
  <si>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</si>
  <si>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</si>
  <si>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</si>
  <si>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</si>
  <si>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</si>
  <si>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</si>
  <si>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</si>
  <si>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</si>
  <si>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</si>
  <si>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1. Créditos a microempresarios</t>
  </si>
  <si>
    <t>De transferencia</t>
  </si>
  <si>
    <t>Personas</t>
  </si>
  <si>
    <t>De Fideicomiso</t>
  </si>
  <si>
    <t>2. Capacitación a microempresarios</t>
  </si>
  <si>
    <t>Actividades</t>
  </si>
  <si>
    <t>3. Asistencia técnica a microempresarios</t>
  </si>
  <si>
    <t>Total</t>
  </si>
  <si>
    <t>Cuadro 2</t>
  </si>
  <si>
    <t>Reporte de gastos efectivos financiados por el Fondo de Desarrollo Social y Asignaciones Familiares</t>
  </si>
  <si>
    <t>De la transferencia FODESAF</t>
  </si>
  <si>
    <t>4. Gastos generales</t>
  </si>
  <si>
    <t>Del Fideicomiso</t>
  </si>
  <si>
    <t>Cuadro 3</t>
  </si>
  <si>
    <t>Rubro por objeto de gasto</t>
  </si>
  <si>
    <t>1. Cuenta 1.04.04 Servicios en ciencias económicas y sociales</t>
  </si>
  <si>
    <t xml:space="preserve">2. </t>
  </si>
  <si>
    <t xml:space="preserve">3. </t>
  </si>
  <si>
    <t xml:space="preserve">4. </t>
  </si>
  <si>
    <t xml:space="preserve">5. </t>
  </si>
  <si>
    <t>1.  Cuenta 4.01.07 Préstamos al sector privado</t>
  </si>
  <si>
    <t>I Trimestre</t>
  </si>
  <si>
    <t>II Trimestre</t>
  </si>
  <si>
    <t>III Trimestre</t>
  </si>
  <si>
    <t>IV Trimestre</t>
  </si>
  <si>
    <t>Anual</t>
  </si>
  <si>
    <t>Acumulado</t>
  </si>
  <si>
    <t>I Semestre</t>
  </si>
  <si>
    <t>Cuadro 4</t>
  </si>
  <si>
    <t>Reporte de ingresos efectivos girados por el Fondo de Desarrollo Social y Asignaciones Familiares</t>
  </si>
  <si>
    <t>IV trimestre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</si>
  <si>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</si>
  <si>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</si>
  <si>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</si>
  <si>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</si>
  <si>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</si>
  <si>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Acumualdo</t>
  </si>
  <si>
    <t>2.  Cuenta 4.01.07 Préstamos al sector privado</t>
  </si>
  <si>
    <t>Transferencia</t>
  </si>
  <si>
    <t>Fideicomiso</t>
  </si>
  <si>
    <t>Nota: Los beneficiarios de cada mes son las personas distintas que ingresan al programa, por esta razón se suman en el total del trimestre.</t>
  </si>
  <si>
    <t>Unidad: Colones</t>
  </si>
  <si>
    <t>Período:</t>
  </si>
  <si>
    <t>Nuevas personas en capacitación</t>
  </si>
  <si>
    <t>Personas con capacitación finalizada</t>
  </si>
  <si>
    <t>Devolución superávit FODESAF "Créditos"</t>
  </si>
  <si>
    <t>Devolución superávit FODESAF "Capacitación"</t>
  </si>
  <si>
    <t>2. Cuenta 1.04.04 Servicios en ciencias económicas y sociales</t>
  </si>
  <si>
    <t xml:space="preserve">Programa Nacional de Apoyo a la Microempresa y la Movilidad Social (PRONAMYPE)
</t>
  </si>
  <si>
    <t xml:space="preserve"> </t>
  </si>
  <si>
    <t>Fuente: Pronamype, Informes Trimestrales 2016</t>
  </si>
  <si>
    <t>Primer Semestre 2016</t>
  </si>
  <si>
    <t>Tercer Trimestre Acumulado 2016</t>
  </si>
  <si>
    <t>Fecha de actualización:  22/03/2017</t>
  </si>
  <si>
    <t>RECUPERACIONES</t>
  </si>
  <si>
    <t>DESAF</t>
  </si>
  <si>
    <r>
      <t xml:space="preserve">1. Saldo en caja inicial  (5 </t>
    </r>
    <r>
      <rPr>
        <sz val="11"/>
        <rFont val="Calibri"/>
        <family val="2"/>
      </rPr>
      <t xml:space="preserve">t-1) </t>
    </r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</si>
  <si>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</si>
  <si>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CAP+CREDITO</t>
  </si>
  <si>
    <t>RECUP</t>
  </si>
  <si>
    <t>DIF</t>
  </si>
  <si>
    <t>JULIO</t>
  </si>
  <si>
    <t>AGOSTO</t>
  </si>
  <si>
    <t>SETIEMBRE</t>
  </si>
  <si>
    <t>DIFERENCIAS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</si>
  <si>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</si>
  <si>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 xml:space="preserve">Nota: </t>
  </si>
  <si>
    <t>El monto de ¢7,500,000, corresponde a la devolución de la op 10345 UPIAV, no se formalizó.</t>
  </si>
  <si>
    <t>El monto de ¢289,000, corresponde a que se giro doble en el mes de setiembre, por lo que en el mes de octubre se hace la reversión.</t>
  </si>
  <si>
    <t xml:space="preserve">El monto de ¢12,000, corresponde a comisión  por crédito de Asoprosanramon se pago en junio y se formalizo en julio </t>
  </si>
  <si>
    <t>El monto de ¢256,612 corresponde a renta de las capacitaciones</t>
  </si>
  <si>
    <t>Fecha de actualización:  09-05-2019</t>
  </si>
  <si>
    <t>Notas:</t>
  </si>
  <si>
    <t>Fecha de actualización:  09/05/2019</t>
  </si>
  <si>
    <t>Fuente: Pronamype, Informes Tercer Trimestrales 2018</t>
  </si>
  <si>
    <t>Tercer Trimestre 2018</t>
  </si>
  <si>
    <t>Fuente: Pronamype, Informe Tercer Trimestre 2018</t>
  </si>
  <si>
    <t>capacitación</t>
  </si>
  <si>
    <t>crédito</t>
  </si>
  <si>
    <t>recuperaciones</t>
  </si>
  <si>
    <t>capital semilla</t>
  </si>
  <si>
    <t>asistencia técnica</t>
  </si>
  <si>
    <t>credito</t>
  </si>
  <si>
    <t>capacitaión</t>
  </si>
  <si>
    <t>diferencia</t>
  </si>
  <si>
    <t>comisión marzo</t>
  </si>
  <si>
    <t>Comisión enero</t>
  </si>
  <si>
    <t>fideicomiso a capacitación</t>
  </si>
  <si>
    <t>devolución redcom</t>
  </si>
  <si>
    <t>corrección de aporte</t>
  </si>
  <si>
    <t>3. Devolución de superávit a FODESAF</t>
  </si>
  <si>
    <t>Fuente: Pronamype, Informes Trimestrales 2019</t>
  </si>
  <si>
    <t>Segundo Trimestre 2019</t>
  </si>
  <si>
    <t>Primer Trimestre 2019</t>
  </si>
  <si>
    <t>ENERO</t>
  </si>
  <si>
    <t>FEBRERO</t>
  </si>
  <si>
    <t>MARZO</t>
  </si>
  <si>
    <t>CREDITOS</t>
  </si>
  <si>
    <t>ASISTENCIA TECNICA</t>
  </si>
  <si>
    <t>TOTALES</t>
  </si>
  <si>
    <t>MES</t>
  </si>
  <si>
    <t>SALDO INICIAL</t>
  </si>
  <si>
    <t>SALDO FINAL</t>
  </si>
  <si>
    <t>ABRIL</t>
  </si>
  <si>
    <t>MAYO</t>
  </si>
  <si>
    <t>JUNIO</t>
  </si>
  <si>
    <t>Fecha de actualización: 23-05-2019</t>
  </si>
  <si>
    <t>CRÉDITO</t>
  </si>
  <si>
    <t>INGRESARON 11-01-2019</t>
  </si>
  <si>
    <t>RECURSOS</t>
  </si>
  <si>
    <t>CUENTA</t>
  </si>
  <si>
    <t>Cuadro 4, Punto 1, transferencia este monto corresponde al monto que nos quedo en el 2018, sin ejecutar</t>
  </si>
  <si>
    <t>Etiquetas de fila</t>
  </si>
  <si>
    <t>Cuenta de USUARIO</t>
  </si>
  <si>
    <t>Suma de Saldo</t>
  </si>
  <si>
    <t>ene</t>
  </si>
  <si>
    <t>feb</t>
  </si>
  <si>
    <t>mar</t>
  </si>
  <si>
    <t>Total general</t>
  </si>
  <si>
    <t>CAAPCITACION</t>
  </si>
  <si>
    <t>ADM DE FIDEICOMISO</t>
  </si>
  <si>
    <t>TOTAL DE GASTO</t>
  </si>
  <si>
    <t>Fecha de actualización: 05/08/2019</t>
  </si>
  <si>
    <t>Tercer Trimestre 2019</t>
  </si>
  <si>
    <t>Fecha de actualización: 24/10/2019</t>
  </si>
  <si>
    <t>4. Capital Semilla</t>
  </si>
  <si>
    <t>CAPACITACION</t>
  </si>
  <si>
    <t>CAPITAL SEMILLA</t>
  </si>
  <si>
    <t>Devolución superávit FODESAF "Asistencia Técnica"</t>
  </si>
  <si>
    <t>Devolución superávit FODESAF "Capital Semilla"</t>
  </si>
  <si>
    <t>4. Capital Semilla a microempresarios</t>
  </si>
  <si>
    <t>5. Gastos generales</t>
  </si>
  <si>
    <t>Nota: El saldo en la cuenta de caja única en recuperaciones muestra una diferencia con respecto al saldo final (cuadro 4 punto 5, saldo en caja final) debido al pago de la comisión al fiduciario  la cual se toma de los intereses que genera la cartera de crédito correspondiente a ¢11,961,124 de julio, ¢13,471,346 de agosto y ¢13,382,712 de setiembre para un total de ¢38,815,182.</t>
  </si>
  <si>
    <t>Nota: El saldo en la cuenta de caja única en recuperaciones muestra una diferencia con respecto al saldo final (cuadro 4 punto 5, saldo en caja final) debido al pago de la comisión al fiduciario  la cual se toma de los intereses que genera la cartera de crédito correspondiente a ¢12,108,582 de julio, ¢12,065,303 de agosto y ¢12,013,250 de setiembre para un total de ¢36,187,135.</t>
  </si>
  <si>
    <t>Cuarto Trimestre 2019</t>
  </si>
  <si>
    <t xml:space="preserve">Diciembre </t>
  </si>
  <si>
    <t xml:space="preserve">Octubre </t>
  </si>
  <si>
    <t xml:space="preserve">Noviembre </t>
  </si>
  <si>
    <t xml:space="preserve">4. Capital Semilla </t>
  </si>
  <si>
    <t xml:space="preserve">Personas </t>
  </si>
  <si>
    <t>4.Capital Semilla</t>
  </si>
  <si>
    <t xml:space="preserve">5.Gastos generales </t>
  </si>
  <si>
    <t xml:space="preserve">5.Gastos Generales </t>
  </si>
  <si>
    <t>Personas recibiendo capacitación</t>
  </si>
  <si>
    <t xml:space="preserve">Personas capacitadas por el personal de la UDE </t>
  </si>
  <si>
    <t xml:space="preserve">Primer Trimestre </t>
  </si>
  <si>
    <t>Segundo Trimestre</t>
  </si>
  <si>
    <t>Tercer Trimestre</t>
  </si>
  <si>
    <t xml:space="preserve">Cuarto Trimestre </t>
  </si>
  <si>
    <t xml:space="preserve">TOTAL </t>
  </si>
  <si>
    <t>Anual 2019</t>
  </si>
  <si>
    <t>Saldo según Estado Caja Única</t>
  </si>
  <si>
    <t>Comisión por Administración Fiduciario</t>
  </si>
  <si>
    <t>Diferencia Saldo Inicial</t>
  </si>
  <si>
    <t>Saldo Inicial según estado cuenta</t>
  </si>
  <si>
    <t>Diferencia</t>
  </si>
  <si>
    <t>Menos</t>
  </si>
  <si>
    <t>Diferencia General</t>
  </si>
  <si>
    <t>ANUAL</t>
  </si>
  <si>
    <t>Fecha de actualización: 27/05/2020</t>
  </si>
</sst>
</file>

<file path=xl/styles.xml><?xml version="1.0" encoding="utf-8"?>
<styleSheet xmlns="http://schemas.openxmlformats.org/spreadsheetml/2006/main">
  <numFmts count="3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.0"/>
    <numFmt numFmtId="181" formatCode="#,##0.00\ _€;[Red]#,##0.00\ _€"/>
    <numFmt numFmtId="182" formatCode="#,##0.00;[Red]#,##0.00"/>
    <numFmt numFmtId="183" formatCode="[$-140A]dddd\,\ dd&quot; de &quot;mmmm&quot; de &quot;yyyy"/>
    <numFmt numFmtId="184" formatCode="[$-140A]hh:mm:ss\ AM/PM"/>
    <numFmt numFmtId="185" formatCode="#,##0____"/>
    <numFmt numFmtId="186" formatCode="_-* #,##0.0\ _€_-;\-* #,##0.0\ _€_-;_-* &quot;-&quot;??\ _€_-;_-@_-"/>
    <numFmt numFmtId="187" formatCode="_-* #,##0\ _€_-;\-* #,##0\ _€_-;_-* &quot;-&quot;??\ _€_-;_-@_-"/>
    <numFmt numFmtId="188" formatCode="0.0"/>
    <numFmt numFmtId="189" formatCode="#,##0.00_ ;\-#,##0.00\ "/>
    <numFmt numFmtId="190" formatCode="dd\-m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2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9" tint="-0.24997000396251678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double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81">
    <xf numFmtId="0" fontId="0" fillId="0" borderId="0" xfId="0" applyFont="1" applyAlignment="1">
      <alignment/>
    </xf>
    <xf numFmtId="187" fontId="0" fillId="0" borderId="0" xfId="47" applyNumberFormat="1" applyFont="1" applyAlignment="1">
      <alignment/>
    </xf>
    <xf numFmtId="187" fontId="0" fillId="0" borderId="0" xfId="47" applyNumberFormat="1" applyFont="1" applyFill="1" applyAlignment="1">
      <alignment/>
    </xf>
    <xf numFmtId="187" fontId="0" fillId="6" borderId="0" xfId="47" applyNumberFormat="1" applyFont="1" applyFill="1" applyAlignment="1">
      <alignment/>
    </xf>
    <xf numFmtId="187" fontId="46" fillId="0" borderId="0" xfId="47" applyNumberFormat="1" applyFont="1" applyFill="1" applyAlignment="1">
      <alignment horizontal="right"/>
    </xf>
    <xf numFmtId="187" fontId="46" fillId="0" borderId="0" xfId="47" applyNumberFormat="1" applyFont="1" applyFill="1" applyBorder="1" applyAlignment="1">
      <alignment vertical="top"/>
    </xf>
    <xf numFmtId="187" fontId="46" fillId="0" borderId="0" xfId="47" applyNumberFormat="1" applyFont="1" applyFill="1" applyAlignment="1">
      <alignment/>
    </xf>
    <xf numFmtId="187" fontId="46" fillId="0" borderId="0" xfId="47" applyNumberFormat="1" applyFont="1" applyFill="1" applyBorder="1" applyAlignment="1">
      <alignment vertical="top" wrapText="1"/>
    </xf>
    <xf numFmtId="187" fontId="46" fillId="0" borderId="0" xfId="47" applyNumberFormat="1" applyFont="1" applyFill="1" applyAlignment="1">
      <alignment horizontal="left"/>
    </xf>
    <xf numFmtId="187" fontId="0" fillId="0" borderId="0" xfId="47" applyNumberFormat="1" applyFont="1" applyFill="1" applyAlignment="1">
      <alignment horizontal="right"/>
    </xf>
    <xf numFmtId="187" fontId="46" fillId="0" borderId="10" xfId="47" applyNumberFormat="1" applyFont="1" applyFill="1" applyBorder="1" applyAlignment="1">
      <alignment horizontal="center"/>
    </xf>
    <xf numFmtId="187" fontId="0" fillId="0" borderId="0" xfId="47" applyNumberFormat="1" applyFont="1" applyFill="1" applyBorder="1" applyAlignment="1">
      <alignment horizontal="center"/>
    </xf>
    <xf numFmtId="187" fontId="0" fillId="0" borderId="0" xfId="47" applyNumberFormat="1" applyFont="1" applyFill="1" applyAlignment="1">
      <alignment horizontal="left"/>
    </xf>
    <xf numFmtId="187" fontId="0" fillId="0" borderId="0" xfId="47" applyNumberFormat="1" applyFont="1" applyFill="1" applyAlignment="1">
      <alignment horizontal="left" indent="1"/>
    </xf>
    <xf numFmtId="187" fontId="0" fillId="0" borderId="0" xfId="47" applyNumberFormat="1" applyFont="1" applyFill="1" applyAlignment="1">
      <alignment horizontal="center"/>
    </xf>
    <xf numFmtId="187" fontId="46" fillId="0" borderId="0" xfId="47" applyNumberFormat="1" applyFont="1" applyFill="1" applyAlignment="1">
      <alignment horizontal="center"/>
    </xf>
    <xf numFmtId="187" fontId="0" fillId="0" borderId="11" xfId="47" applyNumberFormat="1" applyFont="1" applyFill="1" applyBorder="1" applyAlignment="1">
      <alignment/>
    </xf>
    <xf numFmtId="187" fontId="0" fillId="0" borderId="0" xfId="47" applyNumberFormat="1" applyFont="1" applyFill="1" applyAlignment="1">
      <alignment/>
    </xf>
    <xf numFmtId="187" fontId="0" fillId="0" borderId="0" xfId="47" applyNumberFormat="1" applyFont="1" applyFill="1" applyBorder="1" applyAlignment="1">
      <alignment/>
    </xf>
    <xf numFmtId="187" fontId="42" fillId="0" borderId="0" xfId="47" applyNumberFormat="1" applyFont="1" applyFill="1" applyBorder="1" applyAlignment="1">
      <alignment vertical="top" wrapText="1"/>
    </xf>
    <xf numFmtId="187" fontId="0" fillId="0" borderId="10" xfId="47" applyNumberFormat="1" applyFont="1" applyFill="1" applyBorder="1" applyAlignment="1">
      <alignment horizontal="center"/>
    </xf>
    <xf numFmtId="187" fontId="0" fillId="0" borderId="10" xfId="47" applyNumberFormat="1" applyFont="1" applyFill="1" applyBorder="1" applyAlignment="1">
      <alignment/>
    </xf>
    <xf numFmtId="187" fontId="0" fillId="0" borderId="0" xfId="47" applyNumberFormat="1" applyFont="1" applyAlignment="1">
      <alignment/>
    </xf>
    <xf numFmtId="187" fontId="0" fillId="0" borderId="0" xfId="47" applyNumberFormat="1" applyFont="1" applyFill="1" applyAlignment="1">
      <alignment horizontal="left"/>
    </xf>
    <xf numFmtId="187" fontId="0" fillId="0" borderId="10" xfId="47" applyNumberFormat="1" applyFont="1" applyFill="1" applyBorder="1" applyAlignment="1">
      <alignment horizontal="left"/>
    </xf>
    <xf numFmtId="187" fontId="46" fillId="0" borderId="10" xfId="47" applyNumberFormat="1" applyFont="1" applyBorder="1" applyAlignment="1">
      <alignment horizontal="center"/>
    </xf>
    <xf numFmtId="187" fontId="0" fillId="6" borderId="0" xfId="47" applyNumberFormat="1" applyFont="1" applyFill="1" applyAlignment="1">
      <alignment horizontal="left"/>
    </xf>
    <xf numFmtId="187" fontId="0" fillId="0" borderId="0" xfId="47" applyNumberFormat="1" applyFont="1" applyAlignment="1">
      <alignment horizontal="left" indent="2"/>
    </xf>
    <xf numFmtId="187" fontId="0" fillId="0" borderId="11" xfId="47" applyNumberFormat="1" applyFont="1" applyBorder="1" applyAlignment="1">
      <alignment horizontal="left"/>
    </xf>
    <xf numFmtId="187" fontId="0" fillId="0" borderId="11" xfId="47" applyNumberFormat="1" applyFont="1" applyBorder="1" applyAlignment="1">
      <alignment/>
    </xf>
    <xf numFmtId="187" fontId="46" fillId="0" borderId="10" xfId="47" applyNumberFormat="1" applyFont="1" applyFill="1" applyBorder="1" applyAlignment="1">
      <alignment/>
    </xf>
    <xf numFmtId="187" fontId="0" fillId="0" borderId="11" xfId="47" applyNumberFormat="1" applyFont="1" applyFill="1" applyBorder="1" applyAlignment="1">
      <alignment horizontal="right"/>
    </xf>
    <xf numFmtId="187" fontId="0" fillId="6" borderId="0" xfId="47" applyNumberFormat="1" applyFont="1" applyFill="1" applyAlignment="1">
      <alignment/>
    </xf>
    <xf numFmtId="187" fontId="46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/>
    </xf>
    <xf numFmtId="1" fontId="46" fillId="0" borderId="0" xfId="47" applyNumberFormat="1" applyFont="1" applyFill="1" applyAlignment="1">
      <alignment horizontal="left"/>
    </xf>
    <xf numFmtId="187" fontId="46" fillId="0" borderId="0" xfId="47" applyNumberFormat="1" applyFont="1" applyFill="1" applyAlignment="1">
      <alignment horizontal="center"/>
    </xf>
    <xf numFmtId="0" fontId="2" fillId="0" borderId="0" xfId="0" applyFont="1" applyAlignment="1">
      <alignment/>
    </xf>
    <xf numFmtId="0" fontId="5" fillId="0" borderId="0" xfId="52" applyFont="1" applyFill="1">
      <alignment/>
      <protection/>
    </xf>
    <xf numFmtId="187" fontId="0" fillId="0" borderId="0" xfId="47" applyNumberFormat="1" applyFont="1" applyFill="1" applyAlignment="1">
      <alignment/>
    </xf>
    <xf numFmtId="187" fontId="47" fillId="0" borderId="0" xfId="47" applyNumberFormat="1" applyFont="1" applyFill="1" applyAlignment="1">
      <alignment horizontal="left" indent="4"/>
    </xf>
    <xf numFmtId="187" fontId="46" fillId="0" borderId="11" xfId="47" applyNumberFormat="1" applyFont="1" applyFill="1" applyBorder="1" applyAlignment="1">
      <alignment/>
    </xf>
    <xf numFmtId="187" fontId="48" fillId="0" borderId="0" xfId="47" applyNumberFormat="1" applyFont="1" applyFill="1" applyAlignment="1">
      <alignment/>
    </xf>
    <xf numFmtId="187" fontId="49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/>
    </xf>
    <xf numFmtId="187" fontId="49" fillId="0" borderId="0" xfId="47" applyNumberFormat="1" applyFont="1" applyFill="1" applyAlignment="1">
      <alignment/>
    </xf>
    <xf numFmtId="187" fontId="0" fillId="0" borderId="0" xfId="47" applyNumberFormat="1" applyFont="1" applyAlignment="1">
      <alignment horizontal="left" indent="5"/>
    </xf>
    <xf numFmtId="187" fontId="0" fillId="0" borderId="0" xfId="47" applyNumberFormat="1" applyFont="1" applyFill="1" applyAlignment="1">
      <alignment/>
    </xf>
    <xf numFmtId="187" fontId="46" fillId="0" borderId="0" xfId="47" applyNumberFormat="1" applyFont="1" applyFill="1" applyAlignment="1">
      <alignment horizontal="center"/>
    </xf>
    <xf numFmtId="187" fontId="0" fillId="0" borderId="0" xfId="47" applyNumberFormat="1" applyFont="1" applyFill="1" applyAlignment="1">
      <alignment horizontal="left"/>
    </xf>
    <xf numFmtId="187" fontId="0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/>
    </xf>
    <xf numFmtId="187" fontId="42" fillId="0" borderId="0" xfId="47" applyNumberFormat="1" applyFont="1" applyFill="1" applyAlignment="1">
      <alignment/>
    </xf>
    <xf numFmtId="187" fontId="6" fillId="0" borderId="0" xfId="47" applyNumberFormat="1" applyFont="1" applyFill="1" applyAlignment="1">
      <alignment horizontal="right"/>
    </xf>
    <xf numFmtId="187" fontId="27" fillId="0" borderId="0" xfId="47" applyNumberFormat="1" applyFont="1" applyFill="1" applyAlignment="1">
      <alignment horizontal="right"/>
    </xf>
    <xf numFmtId="187" fontId="6" fillId="0" borderId="11" xfId="47" applyNumberFormat="1" applyFont="1" applyFill="1" applyBorder="1" applyAlignment="1">
      <alignment horizontal="right"/>
    </xf>
    <xf numFmtId="187" fontId="6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 horizontal="left" indent="5"/>
    </xf>
    <xf numFmtId="187" fontId="0" fillId="0" borderId="0" xfId="47" applyNumberFormat="1" applyFont="1" applyFill="1" applyAlignment="1">
      <alignment/>
    </xf>
    <xf numFmtId="187" fontId="46" fillId="0" borderId="0" xfId="47" applyNumberFormat="1" applyFont="1" applyFill="1" applyAlignment="1">
      <alignment horizontal="center"/>
    </xf>
    <xf numFmtId="187" fontId="42" fillId="0" borderId="0" xfId="47" applyNumberFormat="1" applyFont="1" applyFill="1" applyAlignment="1">
      <alignment wrapText="1"/>
    </xf>
    <xf numFmtId="187" fontId="27" fillId="0" borderId="11" xfId="47" applyNumberFormat="1" applyFont="1" applyFill="1" applyBorder="1" applyAlignment="1">
      <alignment horizontal="center"/>
    </xf>
    <xf numFmtId="187" fontId="6" fillId="0" borderId="0" xfId="47" applyNumberFormat="1" applyFont="1" applyFill="1" applyAlignment="1">
      <alignment horizontal="left"/>
    </xf>
    <xf numFmtId="187" fontId="6" fillId="6" borderId="0" xfId="47" applyNumberFormat="1" applyFont="1" applyFill="1" applyAlignment="1">
      <alignment/>
    </xf>
    <xf numFmtId="187" fontId="0" fillId="0" borderId="0" xfId="47" applyNumberFormat="1" applyFont="1" applyAlignment="1">
      <alignment/>
    </xf>
    <xf numFmtId="187" fontId="0" fillId="0" borderId="0" xfId="47" applyNumberFormat="1" applyFont="1" applyFill="1" applyAlignment="1">
      <alignment horizontal="center"/>
    </xf>
    <xf numFmtId="187" fontId="6" fillId="0" borderId="11" xfId="47" applyNumberFormat="1" applyFont="1" applyFill="1" applyBorder="1" applyAlignment="1">
      <alignment/>
    </xf>
    <xf numFmtId="187" fontId="0" fillId="0" borderId="0" xfId="47" applyNumberFormat="1" applyFont="1" applyFill="1" applyAlignment="1">
      <alignment/>
    </xf>
    <xf numFmtId="3" fontId="0" fillId="0" borderId="0" xfId="47" applyNumberFormat="1" applyFont="1" applyFill="1" applyAlignment="1">
      <alignment horizontal="center"/>
    </xf>
    <xf numFmtId="3" fontId="0" fillId="0" borderId="0" xfId="47" applyNumberFormat="1" applyFont="1" applyFill="1" applyAlignment="1">
      <alignment horizontal="center" vertical="center"/>
    </xf>
    <xf numFmtId="3" fontId="46" fillId="0" borderId="0" xfId="47" applyNumberFormat="1" applyFont="1" applyFill="1" applyAlignment="1">
      <alignment horizontal="center"/>
    </xf>
    <xf numFmtId="3" fontId="4" fillId="0" borderId="0" xfId="52" applyNumberFormat="1" applyFont="1" applyFill="1" applyAlignment="1">
      <alignment horizontal="center"/>
      <protection/>
    </xf>
    <xf numFmtId="3" fontId="4" fillId="0" borderId="0" xfId="47" applyNumberFormat="1" applyFont="1" applyFill="1" applyAlignment="1">
      <alignment horizontal="center"/>
    </xf>
    <xf numFmtId="3" fontId="0" fillId="0" borderId="0" xfId="47" applyNumberFormat="1" applyFont="1" applyFill="1" applyAlignment="1">
      <alignment/>
    </xf>
    <xf numFmtId="3" fontId="27" fillId="0" borderId="11" xfId="47" applyNumberFormat="1" applyFont="1" applyFill="1" applyBorder="1" applyAlignment="1">
      <alignment horizontal="center"/>
    </xf>
    <xf numFmtId="3" fontId="0" fillId="0" borderId="0" xfId="47" applyNumberFormat="1" applyFont="1" applyFill="1" applyAlignment="1">
      <alignment horizontal="right"/>
    </xf>
    <xf numFmtId="3" fontId="46" fillId="0" borderId="0" xfId="47" applyNumberFormat="1" applyFont="1" applyFill="1" applyAlignment="1">
      <alignment horizontal="right"/>
    </xf>
    <xf numFmtId="3" fontId="46" fillId="0" borderId="11" xfId="47" applyNumberFormat="1" applyFont="1" applyFill="1" applyBorder="1" applyAlignment="1">
      <alignment horizontal="right"/>
    </xf>
    <xf numFmtId="3" fontId="6" fillId="0" borderId="0" xfId="47" applyNumberFormat="1" applyFont="1" applyFill="1" applyAlignment="1">
      <alignment horizontal="right"/>
    </xf>
    <xf numFmtId="3" fontId="27" fillId="0" borderId="11" xfId="47" applyNumberFormat="1" applyFont="1" applyFill="1" applyBorder="1" applyAlignment="1">
      <alignment horizontal="right"/>
    </xf>
    <xf numFmtId="187" fontId="0" fillId="0" borderId="0" xfId="47" applyNumberFormat="1" applyFont="1" applyFill="1" applyAlignment="1">
      <alignment/>
    </xf>
    <xf numFmtId="3" fontId="0" fillId="0" borderId="0" xfId="47" applyNumberFormat="1" applyFont="1" applyFill="1" applyAlignment="1">
      <alignment horizontal="right"/>
    </xf>
    <xf numFmtId="187" fontId="0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/>
    </xf>
    <xf numFmtId="187" fontId="6" fillId="0" borderId="10" xfId="47" applyNumberFormat="1" applyFont="1" applyFill="1" applyBorder="1" applyAlignment="1">
      <alignment horizontal="left"/>
    </xf>
    <xf numFmtId="187" fontId="27" fillId="0" borderId="10" xfId="47" applyNumberFormat="1" applyFont="1" applyFill="1" applyBorder="1" applyAlignment="1">
      <alignment/>
    </xf>
    <xf numFmtId="187" fontId="6" fillId="0" borderId="0" xfId="47" applyNumberFormat="1" applyFont="1" applyAlignment="1">
      <alignment horizontal="left" indent="2"/>
    </xf>
    <xf numFmtId="187" fontId="6" fillId="0" borderId="0" xfId="47" applyNumberFormat="1" applyFont="1" applyAlignment="1">
      <alignment/>
    </xf>
    <xf numFmtId="187" fontId="6" fillId="6" borderId="0" xfId="47" applyNumberFormat="1" applyFont="1" applyFill="1" applyAlignment="1">
      <alignment horizontal="left"/>
    </xf>
    <xf numFmtId="187" fontId="6" fillId="0" borderId="0" xfId="47" applyNumberFormat="1" applyFont="1" applyAlignment="1">
      <alignment horizontal="left" indent="5"/>
    </xf>
    <xf numFmtId="187" fontId="6" fillId="0" borderId="11" xfId="47" applyNumberFormat="1" applyFont="1" applyBorder="1" applyAlignment="1">
      <alignment horizontal="left"/>
    </xf>
    <xf numFmtId="187" fontId="6" fillId="0" borderId="11" xfId="47" applyNumberFormat="1" applyFont="1" applyBorder="1" applyAlignment="1">
      <alignment/>
    </xf>
    <xf numFmtId="3" fontId="42" fillId="0" borderId="0" xfId="47" applyNumberFormat="1" applyFont="1" applyFill="1" applyAlignment="1">
      <alignment horizontal="right"/>
    </xf>
    <xf numFmtId="187" fontId="0" fillId="0" borderId="0" xfId="47" applyNumberFormat="1" applyFont="1" applyFill="1" applyAlignment="1">
      <alignment horizontal="left" vertical="center" wrapText="1"/>
    </xf>
    <xf numFmtId="187" fontId="0" fillId="0" borderId="0" xfId="47" applyNumberFormat="1" applyFont="1" applyFill="1" applyAlignment="1">
      <alignment/>
    </xf>
    <xf numFmtId="187" fontId="46" fillId="0" borderId="0" xfId="47" applyNumberFormat="1" applyFont="1" applyFill="1" applyAlignment="1">
      <alignment horizontal="right"/>
    </xf>
    <xf numFmtId="187" fontId="46" fillId="0" borderId="0" xfId="47" applyNumberFormat="1" applyFont="1" applyFill="1" applyAlignment="1">
      <alignment/>
    </xf>
    <xf numFmtId="187" fontId="46" fillId="0" borderId="0" xfId="47" applyNumberFormat="1" applyFont="1" applyFill="1" applyBorder="1" applyAlignment="1">
      <alignment vertical="top"/>
    </xf>
    <xf numFmtId="187" fontId="46" fillId="0" borderId="0" xfId="47" applyNumberFormat="1" applyFont="1" applyFill="1" applyBorder="1" applyAlignment="1">
      <alignment vertical="top" wrapText="1"/>
    </xf>
    <xf numFmtId="187" fontId="46" fillId="0" borderId="0" xfId="47" applyNumberFormat="1" applyFont="1" applyFill="1" applyAlignment="1">
      <alignment horizontal="left"/>
    </xf>
    <xf numFmtId="187" fontId="0" fillId="0" borderId="0" xfId="47" applyNumberFormat="1" applyFont="1" applyFill="1" applyAlignment="1">
      <alignment horizontal="right"/>
    </xf>
    <xf numFmtId="187" fontId="46" fillId="0" borderId="10" xfId="47" applyNumberFormat="1" applyFont="1" applyFill="1" applyBorder="1" applyAlignment="1">
      <alignment horizontal="center"/>
    </xf>
    <xf numFmtId="187" fontId="46" fillId="0" borderId="10" xfId="47" applyNumberFormat="1" applyFont="1" applyFill="1" applyBorder="1" applyAlignment="1">
      <alignment/>
    </xf>
    <xf numFmtId="187" fontId="0" fillId="0" borderId="0" xfId="47" applyNumberFormat="1" applyFont="1" applyFill="1" applyBorder="1" applyAlignment="1">
      <alignment horizontal="center"/>
    </xf>
    <xf numFmtId="187" fontId="0" fillId="0" borderId="0" xfId="47" applyNumberFormat="1" applyFont="1" applyFill="1" applyAlignment="1">
      <alignment horizontal="left"/>
    </xf>
    <xf numFmtId="187" fontId="0" fillId="0" borderId="0" xfId="47" applyNumberFormat="1" applyFont="1" applyFill="1" applyAlignment="1">
      <alignment horizontal="left" indent="1"/>
    </xf>
    <xf numFmtId="3" fontId="0" fillId="0" borderId="0" xfId="47" applyNumberFormat="1" applyFont="1" applyFill="1" applyAlignment="1">
      <alignment horizontal="right"/>
    </xf>
    <xf numFmtId="3" fontId="46" fillId="0" borderId="0" xfId="47" applyNumberFormat="1" applyFont="1" applyFill="1" applyAlignment="1">
      <alignment horizontal="right"/>
    </xf>
    <xf numFmtId="187" fontId="47" fillId="0" borderId="0" xfId="47" applyNumberFormat="1" applyFont="1" applyFill="1" applyAlignment="1">
      <alignment horizontal="left" indent="4"/>
    </xf>
    <xf numFmtId="187" fontId="6" fillId="0" borderId="0" xfId="47" applyNumberFormat="1" applyFont="1" applyFill="1" applyAlignment="1">
      <alignment horizontal="left"/>
    </xf>
    <xf numFmtId="187" fontId="46" fillId="0" borderId="11" xfId="47" applyNumberFormat="1" applyFont="1" applyFill="1" applyBorder="1" applyAlignment="1">
      <alignment/>
    </xf>
    <xf numFmtId="187" fontId="42" fillId="0" borderId="0" xfId="47" applyNumberFormat="1" applyFont="1" applyFill="1" applyAlignment="1">
      <alignment/>
    </xf>
    <xf numFmtId="187" fontId="0" fillId="0" borderId="0" xfId="47" applyNumberFormat="1" applyFont="1" applyFill="1" applyBorder="1" applyAlignment="1">
      <alignment/>
    </xf>
    <xf numFmtId="187" fontId="0" fillId="0" borderId="0" xfId="47" applyNumberFormat="1" applyFont="1" applyFill="1" applyAlignment="1">
      <alignment horizontal="center"/>
    </xf>
    <xf numFmtId="3" fontId="6" fillId="0" borderId="0" xfId="47" applyNumberFormat="1" applyFont="1" applyFill="1" applyAlignment="1">
      <alignment horizontal="right"/>
    </xf>
    <xf numFmtId="3" fontId="46" fillId="0" borderId="11" xfId="47" applyNumberFormat="1" applyFont="1" applyFill="1" applyBorder="1" applyAlignment="1">
      <alignment horizontal="right"/>
    </xf>
    <xf numFmtId="187" fontId="42" fillId="0" borderId="0" xfId="47" applyNumberFormat="1" applyFont="1" applyFill="1" applyBorder="1" applyAlignment="1">
      <alignment vertical="top" wrapText="1"/>
    </xf>
    <xf numFmtId="187" fontId="0" fillId="0" borderId="10" xfId="47" applyNumberFormat="1" applyFont="1" applyFill="1" applyBorder="1" applyAlignment="1">
      <alignment horizontal="center"/>
    </xf>
    <xf numFmtId="187" fontId="6" fillId="0" borderId="10" xfId="47" applyNumberFormat="1" applyFont="1" applyFill="1" applyBorder="1" applyAlignment="1">
      <alignment horizontal="left"/>
    </xf>
    <xf numFmtId="187" fontId="27" fillId="0" borderId="10" xfId="47" applyNumberFormat="1" applyFont="1" applyFill="1" applyBorder="1" applyAlignment="1">
      <alignment/>
    </xf>
    <xf numFmtId="187" fontId="6" fillId="0" borderId="0" xfId="47" applyNumberFormat="1" applyFont="1" applyFill="1" applyAlignment="1">
      <alignment/>
    </xf>
    <xf numFmtId="187" fontId="6" fillId="0" borderId="0" xfId="47" applyNumberFormat="1" applyFont="1" applyAlignment="1">
      <alignment horizontal="left" indent="2"/>
    </xf>
    <xf numFmtId="187" fontId="6" fillId="0" borderId="0" xfId="47" applyNumberFormat="1" applyFont="1" applyAlignment="1">
      <alignment/>
    </xf>
    <xf numFmtId="187" fontId="6" fillId="6" borderId="0" xfId="47" applyNumberFormat="1" applyFont="1" applyFill="1" applyAlignment="1">
      <alignment horizontal="left"/>
    </xf>
    <xf numFmtId="187" fontId="6" fillId="6" borderId="0" xfId="47" applyNumberFormat="1" applyFont="1" applyFill="1" applyAlignment="1">
      <alignment/>
    </xf>
    <xf numFmtId="187" fontId="6" fillId="0" borderId="0" xfId="47" applyNumberFormat="1" applyFont="1" applyAlignment="1">
      <alignment horizontal="left" indent="5"/>
    </xf>
    <xf numFmtId="187" fontId="6" fillId="0" borderId="11" xfId="47" applyNumberFormat="1" applyFont="1" applyBorder="1" applyAlignment="1">
      <alignment horizontal="left"/>
    </xf>
    <xf numFmtId="187" fontId="6" fillId="0" borderId="11" xfId="47" applyNumberFormat="1" applyFont="1" applyBorder="1" applyAlignment="1">
      <alignment/>
    </xf>
    <xf numFmtId="187" fontId="0" fillId="0" borderId="0" xfId="47" applyNumberFormat="1" applyFont="1" applyFill="1" applyAlignment="1">
      <alignment horizontal="left" vertical="center" wrapText="1"/>
    </xf>
    <xf numFmtId="187" fontId="0" fillId="0" borderId="0" xfId="47" applyNumberFormat="1" applyFont="1" applyFill="1" applyAlignment="1">
      <alignment/>
    </xf>
    <xf numFmtId="187" fontId="46" fillId="0" borderId="0" xfId="47" applyNumberFormat="1" applyFont="1" applyFill="1" applyAlignment="1">
      <alignment horizontal="right"/>
    </xf>
    <xf numFmtId="187" fontId="46" fillId="0" borderId="0" xfId="47" applyNumberFormat="1" applyFont="1" applyFill="1" applyBorder="1" applyAlignment="1">
      <alignment vertical="top"/>
    </xf>
    <xf numFmtId="187" fontId="46" fillId="0" borderId="0" xfId="47" applyNumberFormat="1" applyFont="1" applyFill="1" applyAlignment="1">
      <alignment/>
    </xf>
    <xf numFmtId="187" fontId="46" fillId="0" borderId="0" xfId="47" applyNumberFormat="1" applyFont="1" applyFill="1" applyBorder="1" applyAlignment="1">
      <alignment vertical="top" wrapText="1"/>
    </xf>
    <xf numFmtId="187" fontId="46" fillId="0" borderId="0" xfId="47" applyNumberFormat="1" applyFont="1" applyFill="1" applyAlignment="1">
      <alignment horizontal="left"/>
    </xf>
    <xf numFmtId="187" fontId="0" fillId="0" borderId="0" xfId="47" applyNumberFormat="1" applyFont="1" applyFill="1" applyAlignment="1">
      <alignment horizontal="right"/>
    </xf>
    <xf numFmtId="187" fontId="46" fillId="0" borderId="10" xfId="47" applyNumberFormat="1" applyFont="1" applyFill="1" applyBorder="1" applyAlignment="1">
      <alignment horizontal="center"/>
    </xf>
    <xf numFmtId="187" fontId="0" fillId="0" borderId="0" xfId="47" applyNumberFormat="1" applyFont="1" applyFill="1" applyBorder="1" applyAlignment="1">
      <alignment horizontal="center"/>
    </xf>
    <xf numFmtId="187" fontId="0" fillId="0" borderId="0" xfId="47" applyNumberFormat="1" applyFont="1" applyFill="1" applyAlignment="1">
      <alignment horizontal="left"/>
    </xf>
    <xf numFmtId="187" fontId="0" fillId="0" borderId="0" xfId="47" applyNumberFormat="1" applyFont="1" applyFill="1" applyAlignment="1">
      <alignment horizontal="left" indent="1"/>
    </xf>
    <xf numFmtId="3" fontId="0" fillId="0" borderId="0" xfId="47" applyNumberFormat="1" applyFont="1" applyFill="1" applyAlignment="1">
      <alignment horizontal="center"/>
    </xf>
    <xf numFmtId="3" fontId="46" fillId="0" borderId="0" xfId="47" applyNumberFormat="1" applyFont="1" applyFill="1" applyAlignment="1">
      <alignment horizontal="center"/>
    </xf>
    <xf numFmtId="187" fontId="47" fillId="0" borderId="0" xfId="47" applyNumberFormat="1" applyFont="1" applyFill="1" applyAlignment="1">
      <alignment horizontal="left" indent="4"/>
    </xf>
    <xf numFmtId="187" fontId="42" fillId="0" borderId="0" xfId="47" applyNumberFormat="1" applyFont="1" applyFill="1" applyAlignment="1">
      <alignment/>
    </xf>
    <xf numFmtId="187" fontId="6" fillId="0" borderId="0" xfId="47" applyNumberFormat="1" applyFont="1" applyFill="1" applyAlignment="1">
      <alignment horizontal="left"/>
    </xf>
    <xf numFmtId="3" fontId="0" fillId="0" borderId="0" xfId="47" applyNumberFormat="1" applyFont="1" applyFill="1" applyAlignment="1">
      <alignment/>
    </xf>
    <xf numFmtId="187" fontId="0" fillId="0" borderId="11" xfId="47" applyNumberFormat="1" applyFont="1" applyFill="1" applyBorder="1" applyAlignment="1">
      <alignment/>
    </xf>
    <xf numFmtId="3" fontId="27" fillId="0" borderId="11" xfId="47" applyNumberFormat="1" applyFont="1" applyFill="1" applyBorder="1" applyAlignment="1">
      <alignment horizontal="center"/>
    </xf>
    <xf numFmtId="187" fontId="0" fillId="0" borderId="0" xfId="47" applyNumberFormat="1" applyFont="1" applyFill="1" applyAlignment="1">
      <alignment horizontal="center"/>
    </xf>
    <xf numFmtId="3" fontId="0" fillId="0" borderId="0" xfId="47" applyNumberFormat="1" applyFont="1" applyFill="1" applyAlignment="1">
      <alignment horizontal="right"/>
    </xf>
    <xf numFmtId="3" fontId="46" fillId="0" borderId="0" xfId="47" applyNumberFormat="1" applyFont="1" applyFill="1" applyAlignment="1">
      <alignment horizontal="right"/>
    </xf>
    <xf numFmtId="3" fontId="46" fillId="0" borderId="11" xfId="47" applyNumberFormat="1" applyFont="1" applyFill="1" applyBorder="1" applyAlignment="1">
      <alignment horizontal="right"/>
    </xf>
    <xf numFmtId="187" fontId="42" fillId="0" borderId="0" xfId="47" applyNumberFormat="1" applyFont="1" applyFill="1" applyBorder="1" applyAlignment="1">
      <alignment vertical="top" wrapText="1"/>
    </xf>
    <xf numFmtId="187" fontId="0" fillId="0" borderId="10" xfId="47" applyNumberFormat="1" applyFont="1" applyFill="1" applyBorder="1" applyAlignment="1">
      <alignment horizontal="center"/>
    </xf>
    <xf numFmtId="187" fontId="0" fillId="0" borderId="10" xfId="47" applyNumberFormat="1" applyFont="1" applyFill="1" applyBorder="1" applyAlignment="1">
      <alignment horizontal="left"/>
    </xf>
    <xf numFmtId="3" fontId="6" fillId="0" borderId="0" xfId="47" applyNumberFormat="1" applyFont="1" applyFill="1" applyAlignment="1">
      <alignment/>
    </xf>
    <xf numFmtId="187" fontId="50" fillId="0" borderId="0" xfId="47" applyNumberFormat="1" applyFont="1" applyFill="1" applyAlignment="1">
      <alignment/>
    </xf>
    <xf numFmtId="187" fontId="0" fillId="0" borderId="0" xfId="47" applyNumberFormat="1" applyFont="1" applyAlignment="1">
      <alignment horizontal="left" indent="2"/>
    </xf>
    <xf numFmtId="187" fontId="0" fillId="6" borderId="0" xfId="47" applyNumberFormat="1" applyFont="1" applyFill="1" applyAlignment="1">
      <alignment horizontal="left"/>
    </xf>
    <xf numFmtId="3" fontId="0" fillId="6" borderId="0" xfId="47" applyNumberFormat="1" applyFont="1" applyFill="1" applyAlignment="1">
      <alignment/>
    </xf>
    <xf numFmtId="3" fontId="0" fillId="0" borderId="0" xfId="47" applyNumberFormat="1" applyFont="1" applyAlignment="1">
      <alignment/>
    </xf>
    <xf numFmtId="187" fontId="0" fillId="0" borderId="0" xfId="47" applyNumberFormat="1" applyFont="1" applyAlignment="1">
      <alignment horizontal="left" indent="5"/>
    </xf>
    <xf numFmtId="187" fontId="0" fillId="0" borderId="11" xfId="47" applyNumberFormat="1" applyFont="1" applyBorder="1" applyAlignment="1">
      <alignment horizontal="left"/>
    </xf>
    <xf numFmtId="187" fontId="0" fillId="0" borderId="11" xfId="47" applyNumberFormat="1" applyFont="1" applyBorder="1" applyAlignment="1">
      <alignment/>
    </xf>
    <xf numFmtId="187" fontId="0" fillId="0" borderId="0" xfId="47" applyNumberFormat="1" applyFont="1" applyFill="1" applyAlignment="1">
      <alignment horizontal="left" wrapText="1"/>
    </xf>
    <xf numFmtId="187" fontId="0" fillId="0" borderId="0" xfId="47" applyNumberFormat="1" applyFont="1" applyFill="1" applyAlignment="1">
      <alignment horizontal="right"/>
    </xf>
    <xf numFmtId="187" fontId="46" fillId="0" borderId="0" xfId="47" applyNumberFormat="1" applyFont="1" applyFill="1" applyAlignment="1">
      <alignment horizontal="right"/>
    </xf>
    <xf numFmtId="187" fontId="46" fillId="0" borderId="0" xfId="47" applyNumberFormat="1" applyFont="1" applyFill="1" applyBorder="1" applyAlignment="1">
      <alignment vertical="top"/>
    </xf>
    <xf numFmtId="187" fontId="46" fillId="0" borderId="0" xfId="47" applyNumberFormat="1" applyFont="1" applyFill="1" applyAlignment="1">
      <alignment/>
    </xf>
    <xf numFmtId="187" fontId="46" fillId="0" borderId="0" xfId="47" applyNumberFormat="1" applyFont="1" applyFill="1" applyBorder="1" applyAlignment="1">
      <alignment vertical="top" wrapText="1"/>
    </xf>
    <xf numFmtId="187" fontId="46" fillId="0" borderId="0" xfId="47" applyNumberFormat="1" applyFont="1" applyFill="1" applyAlignment="1">
      <alignment horizontal="left"/>
    </xf>
    <xf numFmtId="187" fontId="46" fillId="0" borderId="10" xfId="47" applyNumberFormat="1" applyFont="1" applyFill="1" applyBorder="1" applyAlignment="1">
      <alignment horizontal="center"/>
    </xf>
    <xf numFmtId="187" fontId="0" fillId="0" borderId="0" xfId="47" applyNumberFormat="1" applyFont="1" applyFill="1" applyBorder="1" applyAlignment="1">
      <alignment horizontal="center"/>
    </xf>
    <xf numFmtId="187" fontId="0" fillId="0" borderId="0" xfId="47" applyNumberFormat="1" applyFont="1" applyFill="1" applyAlignment="1">
      <alignment horizontal="left" indent="1"/>
    </xf>
    <xf numFmtId="187" fontId="47" fillId="0" borderId="0" xfId="47" applyNumberFormat="1" applyFont="1" applyFill="1" applyAlignment="1">
      <alignment horizontal="left" indent="4"/>
    </xf>
    <xf numFmtId="187" fontId="42" fillId="0" borderId="0" xfId="47" applyNumberFormat="1" applyFont="1" applyFill="1" applyAlignment="1">
      <alignment/>
    </xf>
    <xf numFmtId="187" fontId="6" fillId="0" borderId="0" xfId="47" applyNumberFormat="1" applyFont="1" applyFill="1" applyAlignment="1">
      <alignment horizontal="left"/>
    </xf>
    <xf numFmtId="187" fontId="0" fillId="0" borderId="0" xfId="47" applyNumberFormat="1" applyFont="1" applyFill="1" applyBorder="1" applyAlignment="1">
      <alignment/>
    </xf>
    <xf numFmtId="187" fontId="6" fillId="0" borderId="0" xfId="47" applyNumberFormat="1" applyFont="1" applyFill="1" applyAlignment="1">
      <alignment horizontal="right"/>
    </xf>
    <xf numFmtId="187" fontId="42" fillId="0" borderId="0" xfId="47" applyNumberFormat="1" applyFont="1" applyFill="1" applyBorder="1" applyAlignment="1">
      <alignment vertical="top" wrapText="1"/>
    </xf>
    <xf numFmtId="187" fontId="0" fillId="0" borderId="10" xfId="47" applyNumberFormat="1" applyFont="1" applyFill="1" applyBorder="1" applyAlignment="1">
      <alignment horizontal="center"/>
    </xf>
    <xf numFmtId="187" fontId="6" fillId="0" borderId="0" xfId="47" applyNumberFormat="1" applyFont="1" applyFill="1" applyAlignment="1">
      <alignment/>
    </xf>
    <xf numFmtId="187" fontId="0" fillId="6" borderId="0" xfId="47" applyNumberFormat="1" applyFont="1" applyFill="1" applyAlignment="1">
      <alignment/>
    </xf>
    <xf numFmtId="187" fontId="46" fillId="0" borderId="0" xfId="47" applyNumberFormat="1" applyFont="1" applyFill="1" applyAlignment="1">
      <alignment horizontal="center"/>
    </xf>
    <xf numFmtId="187" fontId="0" fillId="0" borderId="0" xfId="47" applyNumberFormat="1" applyFont="1" applyFill="1" applyAlignment="1">
      <alignment horizontal="left"/>
    </xf>
    <xf numFmtId="187" fontId="0" fillId="0" borderId="0" xfId="47" applyNumberFormat="1" applyFont="1" applyFill="1" applyAlignment="1">
      <alignment/>
    </xf>
    <xf numFmtId="3" fontId="27" fillId="0" borderId="0" xfId="47" applyNumberFormat="1" applyFont="1" applyFill="1" applyAlignment="1">
      <alignment horizontal="right"/>
    </xf>
    <xf numFmtId="187" fontId="0" fillId="0" borderId="0" xfId="47" applyNumberFormat="1" applyFont="1" applyFill="1" applyAlignment="1">
      <alignment/>
    </xf>
    <xf numFmtId="189" fontId="0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 horizontal="right"/>
    </xf>
    <xf numFmtId="189" fontId="0" fillId="0" borderId="0" xfId="47" applyNumberFormat="1" applyFont="1" applyFill="1" applyAlignment="1">
      <alignment/>
    </xf>
    <xf numFmtId="187" fontId="0" fillId="0" borderId="0" xfId="47" applyNumberFormat="1" applyFont="1" applyAlignment="1">
      <alignment/>
    </xf>
    <xf numFmtId="3" fontId="6" fillId="6" borderId="0" xfId="47" applyNumberFormat="1" applyFont="1" applyFill="1" applyAlignment="1">
      <alignment/>
    </xf>
    <xf numFmtId="187" fontId="0" fillId="0" borderId="0" xfId="47" applyNumberFormat="1" applyFont="1" applyFill="1" applyAlignment="1">
      <alignment horizontal="center" vertical="center"/>
    </xf>
    <xf numFmtId="187" fontId="42" fillId="0" borderId="0" xfId="47" applyNumberFormat="1" applyFont="1" applyAlignment="1">
      <alignment/>
    </xf>
    <xf numFmtId="187" fontId="46" fillId="0" borderId="0" xfId="47" applyNumberFormat="1" applyFont="1" applyFill="1" applyAlignment="1">
      <alignment horizontal="center"/>
    </xf>
    <xf numFmtId="187" fontId="0" fillId="0" borderId="0" xfId="47" applyNumberFormat="1" applyFont="1" applyFill="1" applyAlignment="1">
      <alignment/>
    </xf>
    <xf numFmtId="187" fontId="42" fillId="0" borderId="0" xfId="47" applyNumberFormat="1" applyFont="1" applyFill="1" applyAlignment="1">
      <alignment/>
    </xf>
    <xf numFmtId="187" fontId="42" fillId="0" borderId="0" xfId="47" applyNumberFormat="1" applyFont="1" applyFill="1" applyAlignment="1">
      <alignment horizontal="center"/>
    </xf>
    <xf numFmtId="187" fontId="42" fillId="0" borderId="0" xfId="47" applyNumberFormat="1" applyFont="1" applyFill="1" applyAlignment="1">
      <alignment horizontal="left"/>
    </xf>
    <xf numFmtId="187" fontId="42" fillId="0" borderId="0" xfId="47" applyNumberFormat="1" applyFont="1" applyFill="1" applyAlignment="1">
      <alignment vertical="center"/>
    </xf>
    <xf numFmtId="187" fontId="0" fillId="0" borderId="0" xfId="47" applyNumberFormat="1" applyFont="1" applyFill="1" applyAlignment="1">
      <alignment/>
    </xf>
    <xf numFmtId="187" fontId="0" fillId="0" borderId="12" xfId="47" applyNumberFormat="1" applyFont="1" applyFill="1" applyBorder="1" applyAlignment="1">
      <alignment/>
    </xf>
    <xf numFmtId="187" fontId="0" fillId="0" borderId="12" xfId="47" applyNumberFormat="1" applyFont="1" applyFill="1" applyBorder="1" applyAlignment="1">
      <alignment/>
    </xf>
    <xf numFmtId="187" fontId="46" fillId="0" borderId="12" xfId="47" applyNumberFormat="1" applyFont="1" applyFill="1" applyBorder="1" applyAlignment="1">
      <alignment/>
    </xf>
    <xf numFmtId="187" fontId="0" fillId="0" borderId="0" xfId="47" applyNumberFormat="1" applyFont="1" applyFill="1" applyAlignment="1">
      <alignment horizontal="right"/>
    </xf>
    <xf numFmtId="187" fontId="6" fillId="0" borderId="0" xfId="47" applyNumberFormat="1" applyFont="1" applyFill="1" applyAlignment="1">
      <alignment horizontal="center"/>
    </xf>
    <xf numFmtId="187" fontId="6" fillId="0" borderId="0" xfId="47" applyNumberFormat="1" applyFont="1" applyFill="1" applyAlignment="1">
      <alignment/>
    </xf>
    <xf numFmtId="171" fontId="0" fillId="0" borderId="0" xfId="47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47" applyFont="1" applyAlignment="1">
      <alignment/>
    </xf>
    <xf numFmtId="187" fontId="0" fillId="0" borderId="0" xfId="47" applyNumberFormat="1" applyFont="1" applyFill="1" applyAlignment="1">
      <alignment/>
    </xf>
    <xf numFmtId="1" fontId="46" fillId="0" borderId="0" xfId="47" applyNumberFormat="1" applyFont="1" applyFill="1" applyAlignment="1">
      <alignment horizontal="center"/>
    </xf>
    <xf numFmtId="187" fontId="46" fillId="0" borderId="0" xfId="47" applyNumberFormat="1" applyFont="1" applyFill="1" applyAlignment="1">
      <alignment horizontal="center"/>
    </xf>
    <xf numFmtId="187" fontId="0" fillId="0" borderId="0" xfId="47" applyNumberFormat="1" applyFont="1" applyFill="1" applyAlignment="1">
      <alignment horizontal="center"/>
    </xf>
    <xf numFmtId="187" fontId="0" fillId="0" borderId="0" xfId="47" applyNumberFormat="1" applyFont="1" applyFill="1" applyAlignment="1">
      <alignment/>
    </xf>
    <xf numFmtId="187" fontId="27" fillId="0" borderId="0" xfId="47" applyNumberFormat="1" applyFont="1" applyFill="1" applyAlignment="1">
      <alignment/>
    </xf>
    <xf numFmtId="187" fontId="6" fillId="0" borderId="12" xfId="47" applyNumberFormat="1" applyFont="1" applyFill="1" applyBorder="1" applyAlignment="1">
      <alignment/>
    </xf>
    <xf numFmtId="187" fontId="27" fillId="0" borderId="12" xfId="47" applyNumberFormat="1" applyFont="1" applyFill="1" applyBorder="1" applyAlignment="1">
      <alignment/>
    </xf>
    <xf numFmtId="187" fontId="27" fillId="0" borderId="0" xfId="47" applyNumberFormat="1" applyFont="1" applyFill="1" applyAlignment="1">
      <alignment horizontal="center"/>
    </xf>
    <xf numFmtId="187" fontId="51" fillId="0" borderId="0" xfId="47" applyNumberFormat="1" applyFont="1" applyFill="1" applyAlignment="1">
      <alignment/>
    </xf>
    <xf numFmtId="187" fontId="42" fillId="0" borderId="12" xfId="47" applyNumberFormat="1" applyFont="1" applyFill="1" applyBorder="1" applyAlignment="1">
      <alignment/>
    </xf>
    <xf numFmtId="187" fontId="46" fillId="0" borderId="0" xfId="47" applyNumberFormat="1" applyFont="1" applyFill="1" applyAlignment="1">
      <alignment horizontal="center"/>
    </xf>
    <xf numFmtId="187" fontId="0" fillId="0" borderId="0" xfId="47" applyNumberFormat="1" applyFont="1" applyFill="1" applyAlignment="1">
      <alignment horizontal="center"/>
    </xf>
    <xf numFmtId="187" fontId="46" fillId="0" borderId="0" xfId="47" applyNumberFormat="1" applyFont="1" applyFill="1" applyAlignment="1">
      <alignment horizontal="center"/>
    </xf>
    <xf numFmtId="187" fontId="46" fillId="0" borderId="0" xfId="47" applyNumberFormat="1" applyFont="1" applyFill="1" applyBorder="1" applyAlignment="1">
      <alignment horizontal="center"/>
    </xf>
    <xf numFmtId="187" fontId="46" fillId="0" borderId="0" xfId="47" applyNumberFormat="1" applyFont="1" applyFill="1" applyBorder="1" applyAlignment="1">
      <alignment horizontal="left" vertical="top" wrapText="1"/>
    </xf>
    <xf numFmtId="187" fontId="0" fillId="0" borderId="0" xfId="47" applyNumberFormat="1" applyFont="1" applyFill="1" applyAlignment="1">
      <alignment horizontal="left" wrapText="1"/>
    </xf>
    <xf numFmtId="187" fontId="0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 horizontal="left" indent="1"/>
    </xf>
    <xf numFmtId="187" fontId="6" fillId="33" borderId="12" xfId="47" applyNumberFormat="1" applyFont="1" applyFill="1" applyBorder="1" applyAlignment="1">
      <alignment/>
    </xf>
    <xf numFmtId="3" fontId="46" fillId="0" borderId="0" xfId="47" applyNumberFormat="1" applyFont="1" applyFill="1" applyBorder="1" applyAlignment="1">
      <alignment horizontal="right"/>
    </xf>
    <xf numFmtId="187" fontId="6" fillId="0" borderId="0" xfId="47" applyNumberFormat="1" applyFont="1" applyBorder="1" applyAlignment="1">
      <alignment/>
    </xf>
    <xf numFmtId="3" fontId="46" fillId="33" borderId="0" xfId="47" applyNumberFormat="1" applyFont="1" applyFill="1" applyAlignment="1">
      <alignment horizontal="right"/>
    </xf>
    <xf numFmtId="3" fontId="6" fillId="33" borderId="0" xfId="47" applyNumberFormat="1" applyFont="1" applyFill="1" applyAlignment="1">
      <alignment horizontal="right"/>
    </xf>
    <xf numFmtId="3" fontId="0" fillId="33" borderId="0" xfId="47" applyNumberFormat="1" applyFont="1" applyFill="1" applyAlignment="1">
      <alignment horizontal="right"/>
    </xf>
    <xf numFmtId="3" fontId="46" fillId="33" borderId="11" xfId="47" applyNumberFormat="1" applyFont="1" applyFill="1" applyBorder="1" applyAlignment="1">
      <alignment horizontal="right"/>
    </xf>
    <xf numFmtId="187" fontId="6" fillId="33" borderId="0" xfId="47" applyNumberFormat="1" applyFont="1" applyFill="1" applyAlignment="1">
      <alignment/>
    </xf>
    <xf numFmtId="187" fontId="42" fillId="33" borderId="12" xfId="47" applyNumberFormat="1" applyFont="1" applyFill="1" applyBorder="1" applyAlignment="1">
      <alignment/>
    </xf>
    <xf numFmtId="187" fontId="27" fillId="33" borderId="0" xfId="47" applyNumberFormat="1" applyFont="1" applyFill="1" applyAlignment="1">
      <alignment/>
    </xf>
    <xf numFmtId="187" fontId="46" fillId="0" borderId="0" xfId="47" applyNumberFormat="1" applyFont="1" applyFill="1" applyAlignment="1">
      <alignment horizontal="center"/>
    </xf>
    <xf numFmtId="187" fontId="46" fillId="0" borderId="0" xfId="47" applyNumberFormat="1" applyFont="1" applyFill="1" applyBorder="1" applyAlignment="1">
      <alignment horizontal="center"/>
    </xf>
    <xf numFmtId="187" fontId="46" fillId="0" borderId="0" xfId="47" applyNumberFormat="1" applyFont="1" applyFill="1" applyBorder="1" applyAlignment="1">
      <alignment horizontal="left" vertical="top" wrapText="1"/>
    </xf>
    <xf numFmtId="187" fontId="0" fillId="0" borderId="0" xfId="47" applyNumberFormat="1" applyFont="1" applyFill="1" applyAlignment="1">
      <alignment horizontal="left" wrapText="1"/>
    </xf>
    <xf numFmtId="187" fontId="0" fillId="0" borderId="0" xfId="47" applyNumberFormat="1" applyFont="1" applyFill="1" applyAlignment="1">
      <alignment horizontal="center"/>
    </xf>
    <xf numFmtId="187" fontId="46" fillId="0" borderId="0" xfId="47" applyNumberFormat="1" applyFont="1" applyFill="1" applyAlignment="1">
      <alignment horizontal="center"/>
    </xf>
    <xf numFmtId="187" fontId="46" fillId="0" borderId="0" xfId="47" applyNumberFormat="1" applyFont="1" applyFill="1" applyBorder="1" applyAlignment="1">
      <alignment horizontal="center"/>
    </xf>
    <xf numFmtId="187" fontId="46" fillId="0" borderId="0" xfId="47" applyNumberFormat="1" applyFont="1" applyFill="1" applyBorder="1" applyAlignment="1">
      <alignment horizontal="left" vertical="top" wrapText="1"/>
    </xf>
    <xf numFmtId="187" fontId="0" fillId="0" borderId="0" xfId="47" applyNumberFormat="1" applyFont="1" applyFill="1" applyAlignment="1">
      <alignment horizontal="left" wrapText="1"/>
    </xf>
    <xf numFmtId="187" fontId="0" fillId="0" borderId="0" xfId="47" applyNumberFormat="1" applyFont="1" applyFill="1" applyAlignment="1">
      <alignment horizontal="center"/>
    </xf>
    <xf numFmtId="187" fontId="0" fillId="0" borderId="0" xfId="47" applyNumberFormat="1" applyFont="1" applyFill="1" applyAlignment="1">
      <alignment horizontal="left" indent="1"/>
    </xf>
    <xf numFmtId="187" fontId="6" fillId="34" borderId="0" xfId="47" applyNumberFormat="1" applyFont="1" applyFill="1" applyAlignment="1">
      <alignment horizontal="left" indent="1"/>
    </xf>
    <xf numFmtId="187" fontId="0" fillId="34" borderId="0" xfId="47" applyNumberFormat="1" applyFont="1" applyFill="1" applyAlignment="1">
      <alignment/>
    </xf>
    <xf numFmtId="3" fontId="0" fillId="34" borderId="0" xfId="47" applyNumberFormat="1" applyFont="1" applyFill="1" applyAlignment="1">
      <alignment horizontal="right"/>
    </xf>
    <xf numFmtId="187" fontId="0" fillId="34" borderId="0" xfId="47" applyNumberFormat="1" applyFont="1" applyFill="1" applyAlignment="1">
      <alignment horizontal="left" indent="1"/>
    </xf>
    <xf numFmtId="3" fontId="46" fillId="34" borderId="0" xfId="47" applyNumberFormat="1" applyFont="1" applyFill="1" applyAlignment="1">
      <alignment horizontal="right"/>
    </xf>
    <xf numFmtId="187" fontId="0" fillId="34" borderId="0" xfId="47" applyNumberFormat="1" applyFont="1" applyFill="1" applyAlignment="1">
      <alignment horizontal="left" indent="1"/>
    </xf>
    <xf numFmtId="187" fontId="0" fillId="34" borderId="0" xfId="47" applyNumberFormat="1" applyFont="1" applyFill="1" applyAlignment="1">
      <alignment/>
    </xf>
    <xf numFmtId="3" fontId="4" fillId="34" borderId="0" xfId="47" applyNumberFormat="1" applyFont="1" applyFill="1" applyAlignment="1">
      <alignment horizontal="center"/>
    </xf>
    <xf numFmtId="3" fontId="46" fillId="34" borderId="0" xfId="47" applyNumberFormat="1" applyFont="1" applyFill="1" applyAlignment="1">
      <alignment horizontal="center"/>
    </xf>
    <xf numFmtId="187" fontId="6" fillId="34" borderId="0" xfId="47" applyNumberFormat="1" applyFont="1" applyFill="1" applyAlignment="1">
      <alignment horizontal="left"/>
    </xf>
    <xf numFmtId="187" fontId="0" fillId="34" borderId="0" xfId="47" applyNumberFormat="1" applyFont="1" applyFill="1" applyAlignment="1">
      <alignment horizontal="left"/>
    </xf>
    <xf numFmtId="3" fontId="0" fillId="34" borderId="0" xfId="47" applyNumberFormat="1" applyFont="1" applyFill="1" applyAlignment="1">
      <alignment horizontal="center"/>
    </xf>
    <xf numFmtId="187" fontId="47" fillId="34" borderId="0" xfId="47" applyNumberFormat="1" applyFont="1" applyFill="1" applyAlignment="1">
      <alignment horizontal="left" indent="4"/>
    </xf>
    <xf numFmtId="187" fontId="0" fillId="33" borderId="0" xfId="47" applyNumberFormat="1" applyFont="1" applyFill="1" applyAlignment="1">
      <alignment/>
    </xf>
    <xf numFmtId="187" fontId="0" fillId="0" borderId="0" xfId="47" applyNumberFormat="1" applyFont="1" applyFill="1" applyAlignment="1">
      <alignment/>
    </xf>
    <xf numFmtId="187" fontId="0" fillId="0" borderId="0" xfId="47" applyNumberFormat="1" applyFont="1" applyFill="1" applyAlignment="1">
      <alignment/>
    </xf>
    <xf numFmtId="187" fontId="42" fillId="0" borderId="0" xfId="47" applyNumberFormat="1" applyFont="1" applyFill="1" applyAlignment="1">
      <alignment horizontal="center" vertical="center" wrapText="1"/>
    </xf>
    <xf numFmtId="187" fontId="46" fillId="0" borderId="0" xfId="47" applyNumberFormat="1" applyFont="1" applyFill="1" applyAlignment="1">
      <alignment horizontal="center"/>
    </xf>
    <xf numFmtId="187" fontId="46" fillId="0" borderId="0" xfId="47" applyNumberFormat="1" applyFont="1" applyFill="1" applyBorder="1" applyAlignment="1">
      <alignment horizontal="center"/>
    </xf>
    <xf numFmtId="187" fontId="46" fillId="0" borderId="0" xfId="47" applyNumberFormat="1" applyFont="1" applyFill="1" applyBorder="1" applyAlignment="1">
      <alignment horizontal="left" vertical="top" wrapText="1"/>
    </xf>
    <xf numFmtId="187" fontId="0" fillId="0" borderId="0" xfId="47" applyNumberFormat="1" applyFont="1" applyFill="1" applyAlignment="1">
      <alignment horizontal="left" wrapText="1"/>
    </xf>
    <xf numFmtId="49" fontId="46" fillId="0" borderId="0" xfId="47" applyNumberFormat="1" applyFont="1" applyFill="1" applyAlignment="1">
      <alignment horizontal="left" wrapText="1"/>
    </xf>
    <xf numFmtId="187" fontId="30" fillId="0" borderId="0" xfId="47" applyNumberFormat="1" applyFont="1" applyFill="1" applyAlignment="1">
      <alignment horizontal="center" vertical="center"/>
    </xf>
    <xf numFmtId="187" fontId="0" fillId="0" borderId="0" xfId="47" applyNumberFormat="1" applyFont="1" applyFill="1" applyAlignment="1">
      <alignment horizontal="center"/>
    </xf>
    <xf numFmtId="187" fontId="0" fillId="0" borderId="0" xfId="47" applyNumberFormat="1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>
      <alignment horizontal="center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0">
    <cacheField name="Operaci?n">
      <sharedItems containsSemiMixedTypes="0" containsString="0" containsMixedTypes="0" containsNumber="1" containsInteger="1"/>
    </cacheField>
    <cacheField name="USUARIO">
      <sharedItems containsSemiMixedTypes="0" containsString="0" containsMixedTypes="0" containsNumber="1" containsInteger="1"/>
    </cacheField>
    <cacheField name="Apertura">
      <sharedItems containsSemiMixedTypes="0" containsNonDate="0" containsDate="1" containsString="0" containsMixedTypes="0" count="23">
        <d v="2019-02-28T00:00:00.000"/>
        <d v="2019-01-24T00:00:00.000"/>
        <d v="2019-01-29T00:00:00.000"/>
        <d v="2019-01-31T00:00:00.000"/>
        <d v="2019-02-05T00:00:00.000"/>
        <d v="2019-02-07T00:00:00.000"/>
        <d v="2019-02-12T00:00:00.000"/>
        <d v="2019-02-14T00:00:00.000"/>
        <d v="2019-02-19T00:00:00.000"/>
        <d v="2019-02-21T00:00:00.000"/>
        <d v="2019-02-26T00:00:00.000"/>
        <d v="2019-02-02T00:00:00.000"/>
        <d v="2019-02-20T00:00:00.000"/>
        <d v="2019-02-18T00:00:00.000"/>
        <d v="2019-02-13T00:00:00.000"/>
        <d v="2019-03-05T00:00:00.000"/>
        <d v="2019-03-07T00:00:00.000"/>
        <d v="2019-03-12T00:00:00.000"/>
        <d v="2019-03-14T00:00:00.000"/>
        <d v="2019-03-19T00:00:00.000"/>
        <d v="2019-03-21T00:00:00.000"/>
        <d v="2019-03-26T00:00:00.000"/>
        <d v="2019-03-28T00:00:00.000"/>
      </sharedItems>
      <fieldGroup par="49" base="2">
        <rangePr groupBy="days" autoEnd="1" autoStart="1" startDate="2019-01-24T00:00:00.000" endDate="2019-03-29T00:00:00.000"/>
        <groupItems count="368">
          <s v="&lt;24/1/2019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9/3/2019"/>
        </groupItems>
      </fieldGroup>
    </cacheField>
    <cacheField name="C?dula">
      <sharedItems containsMixedTypes="0"/>
    </cacheField>
    <cacheField name="Beneficiario">
      <sharedItems containsMixedTypes="0"/>
    </cacheField>
    <cacheField name="Organizaci?n">
      <sharedItems containsMixedTypes="0"/>
    </cacheField>
    <cacheField name="Plazo en meses">
      <sharedItems containsSemiMixedTypes="0" containsString="0" containsMixedTypes="0" containsNumber="1" containsInteger="1"/>
    </cacheField>
    <cacheField name="Principal">
      <sharedItems containsSemiMixedTypes="0" containsString="0" containsMixedTypes="0" containsNumber="1"/>
    </cacheField>
    <cacheField name="Saldo">
      <sharedItems containsSemiMixedTypes="0" containsString="0" containsMixedTypes="0" containsNumber="1"/>
    </cacheField>
    <cacheField name="Estado">
      <sharedItems containsMixedTypes="0"/>
    </cacheField>
    <cacheField name="Vence">
      <sharedItems containsSemiMixedTypes="0" containsNonDate="0" containsDate="1" containsString="0" containsMixedTypes="0"/>
    </cacheField>
    <cacheField name="Cuota">
      <sharedItems containsSemiMixedTypes="0" containsString="0" containsMixedTypes="0" containsNumber="1"/>
    </cacheField>
    <cacheField name="Calculo Intereses">
      <sharedItems containsSemiMixedTypes="0" containsNonDate="0" containsDate="1" containsString="0" containsMixedTypes="0"/>
    </cacheField>
    <cacheField name="Int. menor 180 dias">
      <sharedItems containsSemiMixedTypes="0" containsString="0" containsMixedTypes="0" containsNumber="1"/>
    </cacheField>
    <cacheField name="Int.Corriente">
      <sharedItems containsSemiMixedTypes="0" containsString="0" containsMixedTypes="0" containsNumber="1"/>
    </cacheField>
    <cacheField name="Int. diferidos">
      <sharedItems containsSemiMixedTypes="0" containsString="0" containsMixedTypes="0" containsNumber="1" containsInteger="1"/>
    </cacheField>
    <cacheField name="Interes mas de 180 d?as">
      <sharedItems containsSemiMixedTypes="0" containsString="0" containsMixedTypes="0" containsNumber="1" containsInteger="1"/>
    </cacheField>
    <cacheField name="Total Interes">
      <sharedItems containsSemiMixedTypes="0" containsString="0" containsMixedTypes="0" containsNumber="1"/>
    </cacheField>
    <cacheField name="Apertura2">
      <sharedItems containsSemiMixedTypes="0" containsNonDate="0" containsDate="1" containsString="0" containsMixedTypes="0"/>
    </cacheField>
    <cacheField name="Fecha primer desembolso">
      <sharedItems containsSemiMixedTypes="0" containsNonDate="0" containsDate="1" containsString="0" containsMixedTypes="0"/>
    </cacheField>
    <cacheField name="Periodicidad de amortizaci?n">
      <sharedItems containsMixedTypes="0"/>
    </cacheField>
    <cacheField name="Periodicidad interes">
      <sharedItems containsMixedTypes="0"/>
    </cacheField>
    <cacheField name="Fecha ?ltimo Pago">
      <sharedItems containsSemiMixedTypes="0" containsNonDate="0" containsDate="1" containsString="0" containsMixedTypes="0"/>
    </cacheField>
    <cacheField name="Fecha pago Intereses">
      <sharedItems containsSemiMixedTypes="0" containsNonDate="0" containsDate="1" containsString="0" containsMixedTypes="0"/>
    </cacheField>
    <cacheField name="Fecha ult pago amortizaci?n">
      <sharedItems containsSemiMixedTypes="0" containsNonDate="0" containsDate="1" containsString="0" containsMixedTypes="0"/>
    </cacheField>
    <cacheField name="Fec. proximo pago int.">
      <sharedItems containsSemiMixedTypes="0" containsNonDate="0" containsDate="1" containsString="0" containsMixedTypes="0"/>
    </cacheField>
    <cacheField name="Fec. Proxima Amortizaci?n">
      <sharedItems containsSemiMixedTypes="0" containsNonDate="0" containsDate="1" containsString="0" containsMixedTypes="0"/>
    </cacheField>
    <cacheField name="D?as de Atraso">
      <sharedItems containsSemiMixedTypes="0" containsString="0" containsMixedTypes="0" containsNumber="1" containsInteger="1"/>
    </cacheField>
    <cacheField name="Rango">
      <sharedItems containsMixedTypes="0"/>
    </cacheField>
    <cacheField name="D?as Atraso legal">
      <sharedItems containsSemiMixedTypes="0" containsString="0" containsMixedTypes="0" containsNumber="1" containsInteger="1"/>
    </cacheField>
    <cacheField name="Cuotas Atrasadas">
      <sharedItems containsSemiMixedTypes="0" containsString="0" containsMixedTypes="0" containsNumber="1" containsInteger="1"/>
    </cacheField>
    <cacheField name="Num. cuotas pagadas">
      <sharedItems containsSemiMixedTypes="0" containsString="0" containsMixedTypes="0" containsNumber="1" containsInteger="1"/>
    </cacheField>
    <cacheField name="Num. dias diferido">
      <sharedItems containsSemiMixedTypes="0" containsString="0" containsMixedTypes="0" containsNumber="1" containsInteger="1"/>
    </cacheField>
    <cacheField name="Tipo Garantia">
      <sharedItems containsMixedTypes="0"/>
    </cacheField>
    <cacheField name="Monto Garantia">
      <sharedItems containsSemiMixedTypes="0" containsString="0" containsMixedTypes="0" containsNumber="1" containsInteger="1"/>
    </cacheField>
    <cacheField name="N? Garant?a">
      <sharedItems containsMixedTypes="0"/>
    </cacheField>
    <cacheField name="Linea Credito">
      <sharedItems containsMixedTypes="0"/>
    </cacheField>
    <cacheField name="Origen de Fondos">
      <sharedItems containsMixedTypes="0"/>
    </cacheField>
    <cacheField name="Forma Calculo">
      <sharedItems containsMixedTypes="0"/>
    </cacheField>
    <cacheField name="Tasa Base">
      <sharedItems containsMixedTypes="0"/>
    </cacheField>
    <cacheField name="Tasa Fija">
      <sharedItems containsSemiMixedTypes="0" containsString="0" containsMixedTypes="0" containsNumber="1" containsInteger="1"/>
    </cacheField>
    <cacheField name="Puntos">
      <sharedItems containsSemiMixedTypes="0" containsString="0" containsMixedTypes="0" containsNumber="1" containsInteger="1"/>
    </cacheField>
    <cacheField name="Proxima Revisi?n">
      <sharedItems containsSemiMixedTypes="0" containsNonDate="0" containsDate="1" containsString="0" containsMixedTypes="0"/>
    </cacheField>
    <cacheField name="Ingreso">
      <sharedItems containsMixedTypes="0"/>
    </cacheField>
    <cacheField name="Aprobo">
      <sharedItems containsMixedTypes="0"/>
    </cacheField>
    <cacheField name="Formalizo">
      <sharedItems containsMixedTypes="0"/>
    </cacheField>
    <cacheField name="Modifico">
      <sharedItems containsMixedTypes="0"/>
    </cacheField>
    <cacheField name="Readecuaci?n">
      <sharedItems containsSemiMixedTypes="0" containsString="0" containsMixedTypes="0" containsNumber="1" containsInteger="1"/>
    </cacheField>
    <cacheField name="Pr?rroga">
      <sharedItems containsSemiMixedTypes="0" containsString="0" containsMixedTypes="0" containsNumber="1" containsInteger="1"/>
    </cacheField>
    <cacheField name="Meses">
      <sharedItems containsString="0" containsMixedTypes="1" count="0"/>
      <fieldGroup base="2">
        <rangePr groupBy="months" autoEnd="1" autoStart="1" startDate="2019-01-24T00:00:00.000" endDate="2019-03-29T00:00:00.000"/>
        <groupItems count="14">
          <s v="&lt;24/1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9/3/2019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Diná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B146:D150" firstHeaderRow="0" firstDataRow="1" firstDataCol="1"/>
  <pivotFields count="50">
    <pivotField showAll="0"/>
    <pivotField dataField="1" showAll="0"/>
    <pivotField axis="axisRow" showAll="0" numFmtId="19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 numFmtId="4"/>
    <pivotField dataField="1" showAll="0" numFmtId="4"/>
    <pivotField showAll="0"/>
    <pivotField showAll="0" numFmtId="190"/>
    <pivotField showAll="0" numFmtId="4"/>
    <pivotField showAll="0" numFmtId="190"/>
    <pivotField showAll="0" numFmtId="4"/>
    <pivotField showAll="0" numFmtId="4"/>
    <pivotField showAll="0" numFmtId="4"/>
    <pivotField showAll="0" numFmtId="4"/>
    <pivotField showAll="0" numFmtId="4"/>
    <pivotField showAll="0" numFmtId="190"/>
    <pivotField showAll="0" numFmtId="190"/>
    <pivotField showAll="0"/>
    <pivotField showAll="0"/>
    <pivotField showAll="0" numFmtId="190"/>
    <pivotField showAll="0" numFmtId="190"/>
    <pivotField showAll="0" numFmtId="190"/>
    <pivotField showAll="0" numFmtId="190"/>
    <pivotField showAll="0" numFmtId="190"/>
    <pivotField showAll="0"/>
    <pivotField showAll="0"/>
    <pivotField showAll="0"/>
    <pivotField showAll="0"/>
    <pivotField showAll="0"/>
    <pivotField showAll="0"/>
    <pivotField showAll="0"/>
    <pivotField showAll="0" numFmtId="4"/>
    <pivotField showAll="0"/>
    <pivotField showAll="0"/>
    <pivotField showAll="0"/>
    <pivotField showAll="0"/>
    <pivotField showAll="0"/>
    <pivotField showAll="0"/>
    <pivotField showAll="0"/>
    <pivotField showAll="0" numFmtId="190"/>
    <pivotField showAll="0"/>
    <pivotField showAll="0"/>
    <pivotField showAll="0"/>
    <pivotField showAll="0"/>
    <pivotField showAll="0"/>
    <pivotField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49"/>
    <field x="2"/>
  </rowFields>
  <rowItems count="4"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USUARIO" fld="1" subtotal="count" baseField="49" baseItem="0"/>
    <dataField name="Suma de Saldo" fld="8" baseField="0" baseItem="0"/>
  </dataFields>
  <formats count="2">
    <format dxfId="0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="78" zoomScaleNormal="78" zoomScalePageLayoutView="0" workbookViewId="0" topLeftCell="A1">
      <selection activeCell="A1" sqref="A1:F1"/>
    </sheetView>
  </sheetViews>
  <sheetFormatPr defaultColWidth="11.57421875" defaultRowHeight="15" customHeight="1"/>
  <cols>
    <col min="1" max="1" width="54.28125" style="2" customWidth="1"/>
    <col min="2" max="2" width="19.00390625" style="2" customWidth="1"/>
    <col min="3" max="3" width="20.421875" style="2" customWidth="1"/>
    <col min="4" max="4" width="19.7109375" style="2" customWidth="1"/>
    <col min="5" max="5" width="25.28125" style="2" customWidth="1"/>
    <col min="6" max="6" width="20.00390625" style="2" customWidth="1"/>
    <col min="7" max="7" width="16.421875" style="2" bestFit="1" customWidth="1"/>
    <col min="8" max="8" width="15.57421875" style="2" customWidth="1"/>
    <col min="9" max="10" width="16.421875" style="2" bestFit="1" customWidth="1"/>
    <col min="11" max="11" width="20.140625" style="2" customWidth="1"/>
    <col min="12" max="12" width="20.8515625" style="2" bestFit="1" customWidth="1"/>
    <col min="13" max="14" width="16.421875" style="2" bestFit="1" customWidth="1"/>
    <col min="15" max="15" width="15.57421875" style="2" customWidth="1"/>
    <col min="16" max="16384" width="11.57421875" style="2" customWidth="1"/>
  </cols>
  <sheetData>
    <row r="1" spans="1:6" ht="15" customHeight="1">
      <c r="A1" s="273" t="s">
        <v>0</v>
      </c>
      <c r="B1" s="273"/>
      <c r="C1" s="273"/>
      <c r="D1" s="273"/>
      <c r="E1" s="273"/>
      <c r="F1" s="273"/>
    </row>
    <row r="2" spans="1:6" ht="15" customHeight="1">
      <c r="A2" s="4" t="s">
        <v>3</v>
      </c>
      <c r="B2" s="275" t="s">
        <v>72</v>
      </c>
      <c r="C2" s="275"/>
      <c r="D2" s="275"/>
      <c r="E2" s="275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8" t="s">
        <v>117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273" t="s">
        <v>1</v>
      </c>
      <c r="B8" s="273"/>
      <c r="C8" s="273"/>
      <c r="D8" s="273"/>
      <c r="E8" s="273"/>
      <c r="F8" s="273"/>
    </row>
    <row r="9" spans="1:6" ht="15" customHeight="1">
      <c r="A9" s="273" t="s">
        <v>2</v>
      </c>
      <c r="B9" s="273"/>
      <c r="C9" s="273"/>
      <c r="D9" s="273"/>
      <c r="E9" s="273"/>
      <c r="F9" s="273"/>
    </row>
    <row r="11" spans="1:6" ht="15" customHeight="1" thickBot="1">
      <c r="A11" s="10" t="s">
        <v>9</v>
      </c>
      <c r="B11" s="10" t="s">
        <v>10</v>
      </c>
      <c r="C11" s="10" t="s">
        <v>11</v>
      </c>
      <c r="D11" s="10" t="s">
        <v>12</v>
      </c>
      <c r="E11" s="10" t="s">
        <v>13</v>
      </c>
      <c r="F11" s="10" t="s">
        <v>23</v>
      </c>
    </row>
    <row r="12" spans="1:6" ht="15" customHeight="1">
      <c r="A12" s="11"/>
      <c r="B12" s="11"/>
      <c r="C12" s="11"/>
      <c r="D12" s="11"/>
      <c r="E12" s="11"/>
      <c r="F12" s="11"/>
    </row>
    <row r="13" spans="1:6" ht="15" customHeight="1">
      <c r="A13" s="12" t="s">
        <v>24</v>
      </c>
      <c r="C13" s="217">
        <f>SUM(C14:C15)</f>
        <v>23</v>
      </c>
      <c r="D13" s="217">
        <f>SUM(D14:D15)</f>
        <v>51</v>
      </c>
      <c r="E13" s="217">
        <f>SUM(E14:E15)</f>
        <v>37</v>
      </c>
      <c r="F13" s="217">
        <f>SUM(C13:E13)</f>
        <v>111</v>
      </c>
    </row>
    <row r="14" spans="1:8" ht="15" customHeight="1">
      <c r="A14" s="13" t="s">
        <v>25</v>
      </c>
      <c r="B14" s="2" t="s">
        <v>26</v>
      </c>
      <c r="C14" s="142">
        <v>0</v>
      </c>
      <c r="D14" s="70">
        <v>0</v>
      </c>
      <c r="E14" s="142">
        <v>0</v>
      </c>
      <c r="F14" s="143">
        <f>SUM(C14:E14)</f>
        <v>0</v>
      </c>
      <c r="H14" s="39"/>
    </row>
    <row r="15" spans="1:8" ht="15" customHeight="1">
      <c r="A15" s="13" t="s">
        <v>27</v>
      </c>
      <c r="B15" s="2" t="s">
        <v>26</v>
      </c>
      <c r="C15" s="72">
        <v>23</v>
      </c>
      <c r="D15" s="72">
        <v>51</v>
      </c>
      <c r="E15" s="72">
        <v>37</v>
      </c>
      <c r="F15" s="72">
        <f>SUM(C15:E15)</f>
        <v>111</v>
      </c>
      <c r="H15" s="37"/>
    </row>
    <row r="16" spans="1:8" s="233" customFormat="1" ht="15" customHeight="1">
      <c r="A16" s="234"/>
      <c r="C16" s="72"/>
      <c r="D16" s="72"/>
      <c r="E16" s="72"/>
      <c r="F16" s="72"/>
      <c r="H16" s="37"/>
    </row>
    <row r="17" spans="1:8" ht="15" customHeight="1">
      <c r="A17" s="266" t="s">
        <v>28</v>
      </c>
      <c r="B17" s="257" t="s">
        <v>163</v>
      </c>
      <c r="C17" s="267">
        <v>0</v>
      </c>
      <c r="D17" s="267">
        <v>0</v>
      </c>
      <c r="E17" s="267">
        <v>0</v>
      </c>
      <c r="F17" s="264">
        <v>0</v>
      </c>
      <c r="H17" s="37"/>
    </row>
    <row r="18" spans="1:12" ht="15" customHeight="1">
      <c r="A18" s="259" t="s">
        <v>25</v>
      </c>
      <c r="B18" s="257" t="s">
        <v>163</v>
      </c>
      <c r="C18" s="267">
        <v>0</v>
      </c>
      <c r="D18" s="267">
        <v>0</v>
      </c>
      <c r="E18" s="267">
        <v>0</v>
      </c>
      <c r="F18" s="264">
        <v>0</v>
      </c>
      <c r="H18" s="37"/>
      <c r="I18" s="39"/>
      <c r="J18" s="39"/>
      <c r="K18" s="39"/>
      <c r="L18" s="39"/>
    </row>
    <row r="19" spans="1:12" ht="15" customHeight="1">
      <c r="A19" s="259" t="s">
        <v>27</v>
      </c>
      <c r="B19" s="257" t="s">
        <v>163</v>
      </c>
      <c r="C19" s="267">
        <v>0</v>
      </c>
      <c r="D19" s="267">
        <v>0</v>
      </c>
      <c r="E19" s="267">
        <v>0</v>
      </c>
      <c r="F19" s="264">
        <v>0</v>
      </c>
      <c r="H19" s="39"/>
      <c r="I19" s="39"/>
      <c r="J19" s="39"/>
      <c r="K19" s="39"/>
      <c r="L19" s="39"/>
    </row>
    <row r="20" spans="1:12" ht="15" customHeight="1">
      <c r="A20" s="13"/>
      <c r="B20" s="50"/>
      <c r="C20" s="69"/>
      <c r="D20" s="69"/>
      <c r="E20" s="69"/>
      <c r="F20" s="71">
        <f>SUM(C20:E20)</f>
        <v>0</v>
      </c>
      <c r="H20" s="39"/>
      <c r="I20" s="39"/>
      <c r="J20" s="39"/>
      <c r="K20" s="39"/>
      <c r="L20" s="39"/>
    </row>
    <row r="21" spans="1:12" ht="15" customHeight="1">
      <c r="A21" s="265" t="s">
        <v>30</v>
      </c>
      <c r="B21" s="262" t="s">
        <v>26</v>
      </c>
      <c r="C21" s="264">
        <v>9</v>
      </c>
      <c r="D21" s="264">
        <f>SUM(D22:D23)</f>
        <v>0</v>
      </c>
      <c r="E21" s="264">
        <v>57</v>
      </c>
      <c r="F21" s="264">
        <v>66</v>
      </c>
      <c r="H21" s="39"/>
      <c r="I21" s="39"/>
      <c r="J21" s="39"/>
      <c r="K21" s="39"/>
      <c r="L21" s="39"/>
    </row>
    <row r="22" spans="1:12" ht="15" customHeight="1">
      <c r="A22" s="259" t="s">
        <v>25</v>
      </c>
      <c r="B22" s="262" t="s">
        <v>26</v>
      </c>
      <c r="C22" s="263">
        <v>0</v>
      </c>
      <c r="D22" s="263">
        <v>0</v>
      </c>
      <c r="E22" s="263">
        <v>0</v>
      </c>
      <c r="F22" s="264">
        <f>SUM(C22:E22)</f>
        <v>0</v>
      </c>
      <c r="H22" s="39"/>
      <c r="I22" s="39"/>
      <c r="J22" s="39"/>
      <c r="K22" s="39"/>
      <c r="L22" s="39"/>
    </row>
    <row r="23" spans="1:6" ht="15" customHeight="1">
      <c r="A23" s="259" t="s">
        <v>27</v>
      </c>
      <c r="B23" s="262" t="s">
        <v>26</v>
      </c>
      <c r="C23" s="263">
        <v>9</v>
      </c>
      <c r="D23" s="263">
        <v>0</v>
      </c>
      <c r="E23" s="263">
        <v>57</v>
      </c>
      <c r="F23" s="264">
        <v>66</v>
      </c>
    </row>
    <row r="24" spans="1:6" s="233" customFormat="1" ht="15" customHeight="1">
      <c r="A24" s="234"/>
      <c r="C24" s="73"/>
      <c r="D24" s="73"/>
      <c r="E24" s="73"/>
      <c r="F24" s="143"/>
    </row>
    <row r="25" spans="1:6" s="233" customFormat="1" ht="15" customHeight="1">
      <c r="A25" s="261" t="s">
        <v>149</v>
      </c>
      <c r="B25" s="257" t="s">
        <v>26</v>
      </c>
      <c r="C25" s="263">
        <v>0</v>
      </c>
      <c r="D25" s="263">
        <v>0</v>
      </c>
      <c r="E25" s="263">
        <v>0</v>
      </c>
      <c r="F25" s="264">
        <v>0</v>
      </c>
    </row>
    <row r="26" spans="1:6" s="233" customFormat="1" ht="15" customHeight="1">
      <c r="A26" s="259" t="s">
        <v>25</v>
      </c>
      <c r="B26" s="257" t="s">
        <v>26</v>
      </c>
      <c r="C26" s="263">
        <v>0</v>
      </c>
      <c r="D26" s="263">
        <v>0</v>
      </c>
      <c r="E26" s="263">
        <v>0</v>
      </c>
      <c r="F26" s="264">
        <v>0</v>
      </c>
    </row>
    <row r="27" spans="1:6" s="233" customFormat="1" ht="15" customHeight="1">
      <c r="A27" s="259" t="s">
        <v>27</v>
      </c>
      <c r="B27" s="257" t="s">
        <v>26</v>
      </c>
      <c r="C27" s="263">
        <v>0</v>
      </c>
      <c r="D27" s="263">
        <v>0</v>
      </c>
      <c r="E27" s="263">
        <v>0</v>
      </c>
      <c r="F27" s="264">
        <v>0</v>
      </c>
    </row>
    <row r="28" spans="3:6" ht="15" customHeight="1">
      <c r="C28" s="74"/>
      <c r="D28" s="74"/>
      <c r="E28" s="74"/>
      <c r="F28" s="74"/>
    </row>
    <row r="29" spans="1:7" ht="15" customHeight="1" thickBot="1">
      <c r="A29" s="16" t="s">
        <v>31</v>
      </c>
      <c r="B29" s="16"/>
      <c r="C29" s="75">
        <f>+C13+C17+C21+C25</f>
        <v>32</v>
      </c>
      <c r="D29" s="149">
        <f>+D13+D17+D21+D25</f>
        <v>51</v>
      </c>
      <c r="E29" s="149">
        <f>+E13+E17+E21+E25</f>
        <v>94</v>
      </c>
      <c r="F29" s="149">
        <f>+F13+F17+F21+F25</f>
        <v>177</v>
      </c>
      <c r="G29" s="52"/>
    </row>
    <row r="30" spans="1:15" ht="15" customHeight="1" thickTop="1">
      <c r="A30" s="17" t="s">
        <v>64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ht="15" customHeight="1">
      <c r="A31" s="198" t="s">
        <v>115</v>
      </c>
    </row>
    <row r="34" spans="1:5" ht="15" customHeight="1">
      <c r="A34" s="274" t="s">
        <v>32</v>
      </c>
      <c r="B34" s="274"/>
      <c r="C34" s="274"/>
      <c r="D34" s="274"/>
      <c r="E34" s="274"/>
    </row>
    <row r="35" spans="1:5" ht="15" customHeight="1">
      <c r="A35" s="273" t="s">
        <v>33</v>
      </c>
      <c r="B35" s="273"/>
      <c r="C35" s="273"/>
      <c r="D35" s="273"/>
      <c r="E35" s="273"/>
    </row>
    <row r="36" spans="1:14" ht="15" customHeight="1">
      <c r="A36" s="273" t="s">
        <v>65</v>
      </c>
      <c r="B36" s="273"/>
      <c r="C36" s="273"/>
      <c r="D36" s="273"/>
      <c r="E36" s="273"/>
      <c r="F36" s="14"/>
      <c r="G36" s="14"/>
      <c r="H36" s="14"/>
      <c r="I36" s="14"/>
      <c r="J36" s="14"/>
      <c r="K36" s="14"/>
      <c r="L36" s="14"/>
      <c r="M36" s="14"/>
      <c r="N36" s="14"/>
    </row>
    <row r="38" spans="1:5" ht="15" customHeight="1" thickBot="1">
      <c r="A38" s="10" t="s">
        <v>9</v>
      </c>
      <c r="B38" s="10" t="s">
        <v>11</v>
      </c>
      <c r="C38" s="10" t="s">
        <v>12</v>
      </c>
      <c r="D38" s="10" t="s">
        <v>13</v>
      </c>
      <c r="E38" s="10" t="s">
        <v>23</v>
      </c>
    </row>
    <row r="40" spans="1:5" ht="15" customHeight="1">
      <c r="A40" s="2" t="s">
        <v>34</v>
      </c>
      <c r="B40" s="152">
        <f>SUM(B41:B44)</f>
        <v>0</v>
      </c>
      <c r="C40" s="152">
        <f>SUM(C41:C44)</f>
        <v>0</v>
      </c>
      <c r="D40" s="152">
        <f>SUM(D41:D43)</f>
        <v>0</v>
      </c>
      <c r="E40" s="152">
        <f>SUM(E41:E44)</f>
        <v>0</v>
      </c>
    </row>
    <row r="41" spans="1:5" ht="15" customHeight="1">
      <c r="A41" s="13" t="s">
        <v>24</v>
      </c>
      <c r="B41" s="76">
        <v>0</v>
      </c>
      <c r="C41" s="76">
        <v>0</v>
      </c>
      <c r="D41" s="76">
        <v>0</v>
      </c>
      <c r="E41" s="77">
        <f>SUM(B41:D41)</f>
        <v>0</v>
      </c>
    </row>
    <row r="42" spans="1:7" ht="15" customHeight="1">
      <c r="A42" s="13" t="s">
        <v>28</v>
      </c>
      <c r="B42" s="76">
        <v>0</v>
      </c>
      <c r="C42" s="76">
        <v>0</v>
      </c>
      <c r="D42" s="76">
        <v>0</v>
      </c>
      <c r="E42" s="77">
        <f>SUM(B42:D42)</f>
        <v>0</v>
      </c>
      <c r="G42" s="38"/>
    </row>
    <row r="43" spans="1:7" ht="15" customHeight="1">
      <c r="A43" s="13" t="s">
        <v>30</v>
      </c>
      <c r="B43" s="76">
        <v>0</v>
      </c>
      <c r="C43" s="76">
        <v>0</v>
      </c>
      <c r="D43" s="76">
        <v>0</v>
      </c>
      <c r="E43" s="77">
        <f>SUM(B43:D43)</f>
        <v>0</v>
      </c>
      <c r="G43" s="37"/>
    </row>
    <row r="44" spans="1:7" ht="15" customHeight="1">
      <c r="A44" s="13" t="s">
        <v>35</v>
      </c>
      <c r="B44" s="76">
        <v>0</v>
      </c>
      <c r="C44" s="76">
        <v>0</v>
      </c>
      <c r="D44" s="76">
        <v>0</v>
      </c>
      <c r="E44" s="77">
        <f>SUM(B44:D44)</f>
        <v>0</v>
      </c>
      <c r="G44" s="37"/>
    </row>
    <row r="45" spans="1:7" ht="15" customHeight="1">
      <c r="A45" s="12"/>
      <c r="B45" s="76"/>
      <c r="C45" s="76"/>
      <c r="D45" s="76"/>
      <c r="E45" s="77"/>
      <c r="G45" s="37"/>
    </row>
    <row r="46" spans="1:7" ht="15" customHeight="1">
      <c r="A46" s="2" t="s">
        <v>36</v>
      </c>
      <c r="B46" s="152">
        <f>SUM(B47:B51)</f>
        <v>95539840</v>
      </c>
      <c r="C46" s="152">
        <f>SUM(C47:C51)</f>
        <v>215260000</v>
      </c>
      <c r="D46" s="152">
        <f>SUM(D47:D51)</f>
        <v>134752332.2</v>
      </c>
      <c r="E46" s="152">
        <f>SUM(E47:E51)</f>
        <v>445552172.2</v>
      </c>
      <c r="G46"/>
    </row>
    <row r="47" spans="1:5" ht="15" customHeight="1">
      <c r="A47" s="13" t="s">
        <v>24</v>
      </c>
      <c r="B47" s="76">
        <f>+C132</f>
        <v>90046000</v>
      </c>
      <c r="C47" s="76">
        <v>215260000</v>
      </c>
      <c r="D47" s="76">
        <v>129749000</v>
      </c>
      <c r="E47" s="77">
        <f>SUM(B47:D47)</f>
        <v>435055000</v>
      </c>
    </row>
    <row r="48" spans="1:7" ht="15" customHeight="1">
      <c r="A48" s="259" t="s">
        <v>28</v>
      </c>
      <c r="B48" s="258">
        <v>0</v>
      </c>
      <c r="C48" s="258">
        <v>0</v>
      </c>
      <c r="D48" s="258">
        <v>0</v>
      </c>
      <c r="E48" s="260">
        <f>SUM(B48:D48)</f>
        <v>0</v>
      </c>
      <c r="G48" s="37"/>
    </row>
    <row r="49" spans="1:7" ht="15" customHeight="1">
      <c r="A49" s="259" t="s">
        <v>30</v>
      </c>
      <c r="B49" s="258">
        <f>+D132</f>
        <v>5493840</v>
      </c>
      <c r="C49" s="258">
        <v>0</v>
      </c>
      <c r="D49" s="258">
        <f>+D136</f>
        <v>5003332.2</v>
      </c>
      <c r="E49" s="260">
        <f>SUM(B49:D49)</f>
        <v>10497172.2</v>
      </c>
      <c r="G49" s="37"/>
    </row>
    <row r="50" spans="1:7" s="233" customFormat="1" ht="15" customHeight="1">
      <c r="A50" s="261" t="s">
        <v>164</v>
      </c>
      <c r="B50" s="258">
        <v>0</v>
      </c>
      <c r="C50" s="258">
        <v>0</v>
      </c>
      <c r="D50" s="258">
        <v>0</v>
      </c>
      <c r="E50" s="260">
        <v>0</v>
      </c>
      <c r="G50" s="37"/>
    </row>
    <row r="51" spans="1:5" ht="15" customHeight="1">
      <c r="A51" s="255" t="s">
        <v>155</v>
      </c>
      <c r="B51" s="76">
        <v>0</v>
      </c>
      <c r="C51" s="76">
        <v>0</v>
      </c>
      <c r="D51" s="76">
        <v>0</v>
      </c>
      <c r="E51" s="77">
        <f>SUM(B51:D51)</f>
        <v>0</v>
      </c>
    </row>
    <row r="52" spans="2:5" ht="15" customHeight="1">
      <c r="B52" s="76"/>
      <c r="C52" s="76"/>
      <c r="D52" s="76"/>
      <c r="E52" s="77"/>
    </row>
    <row r="53" spans="1:5" ht="15" customHeight="1" thickBot="1">
      <c r="A53" s="16" t="s">
        <v>31</v>
      </c>
      <c r="B53" s="78">
        <f>B40+B46</f>
        <v>95539840</v>
      </c>
      <c r="C53" s="78">
        <f>C40+C46</f>
        <v>215260000</v>
      </c>
      <c r="D53" s="78">
        <f>D40+D46</f>
        <v>134752332.2</v>
      </c>
      <c r="E53" s="78">
        <f>E40+E46</f>
        <v>445552172.2</v>
      </c>
    </row>
    <row r="54" ht="15" customHeight="1" thickTop="1">
      <c r="A54" s="198" t="s">
        <v>115</v>
      </c>
    </row>
    <row r="57" spans="1:5" ht="15" customHeight="1">
      <c r="A57" s="273" t="s">
        <v>37</v>
      </c>
      <c r="B57" s="273"/>
      <c r="C57" s="273"/>
      <c r="D57" s="273"/>
      <c r="E57" s="273"/>
    </row>
    <row r="58" spans="1:5" ht="15" customHeight="1">
      <c r="A58" s="273" t="s">
        <v>33</v>
      </c>
      <c r="B58" s="273"/>
      <c r="C58" s="273"/>
      <c r="D58" s="273"/>
      <c r="E58" s="273"/>
    </row>
    <row r="59" spans="1:7" ht="15" customHeight="1">
      <c r="A59" s="273" t="s">
        <v>65</v>
      </c>
      <c r="B59" s="273"/>
      <c r="C59" s="273"/>
      <c r="D59" s="273"/>
      <c r="E59" s="273"/>
      <c r="F59" s="14"/>
      <c r="G59" s="14"/>
    </row>
    <row r="60" ht="15" customHeight="1">
      <c r="A60" s="19"/>
    </row>
    <row r="61" spans="1:5" ht="15" customHeight="1" thickBot="1">
      <c r="A61" s="20" t="s">
        <v>38</v>
      </c>
      <c r="B61" s="21" t="s">
        <v>11</v>
      </c>
      <c r="C61" s="21" t="s">
        <v>12</v>
      </c>
      <c r="D61" s="21" t="s">
        <v>13</v>
      </c>
      <c r="E61" s="21" t="s">
        <v>23</v>
      </c>
    </row>
    <row r="63" spans="1:6" ht="15" customHeight="1">
      <c r="A63" s="2" t="s">
        <v>34</v>
      </c>
      <c r="B63" s="79">
        <f>+SUM(B64:B65)</f>
        <v>0</v>
      </c>
      <c r="C63" s="79">
        <f>+SUM(C64:C65)</f>
        <v>0</v>
      </c>
      <c r="D63" s="79">
        <f>SUM(D64:D66)</f>
        <v>0</v>
      </c>
      <c r="E63" s="79">
        <f>SUM(E64:E66)</f>
        <v>0</v>
      </c>
      <c r="F63" s="52"/>
    </row>
    <row r="64" spans="1:5" ht="15" customHeight="1">
      <c r="A64" s="23" t="s">
        <v>39</v>
      </c>
      <c r="B64" s="76">
        <f>+B42</f>
        <v>0</v>
      </c>
      <c r="C64" s="76">
        <f>+C42</f>
        <v>0</v>
      </c>
      <c r="D64" s="76">
        <f>+D42</f>
        <v>0</v>
      </c>
      <c r="E64" s="76">
        <f>SUM(B64:D64)</f>
        <v>0</v>
      </c>
    </row>
    <row r="65" spans="1:5" ht="15" customHeight="1">
      <c r="A65" s="23" t="s">
        <v>61</v>
      </c>
      <c r="B65" s="76">
        <f>+B41</f>
        <v>0</v>
      </c>
      <c r="C65" s="76">
        <f>+C41</f>
        <v>0</v>
      </c>
      <c r="D65" s="76">
        <f>+D41</f>
        <v>0</v>
      </c>
      <c r="E65" s="76">
        <f>SUM(B65:D65)</f>
        <v>0</v>
      </c>
    </row>
    <row r="66" spans="1:5" ht="15" customHeight="1">
      <c r="A66" s="175" t="s">
        <v>30</v>
      </c>
      <c r="B66" s="76"/>
      <c r="C66" s="76"/>
      <c r="D66" s="76">
        <f>+D43</f>
        <v>0</v>
      </c>
      <c r="E66" s="76">
        <f>SUM(B66:D66)</f>
        <v>0</v>
      </c>
    </row>
    <row r="67" spans="1:5" ht="15" customHeight="1">
      <c r="A67" s="175" t="s">
        <v>35</v>
      </c>
      <c r="B67" s="76"/>
      <c r="C67" s="76"/>
      <c r="D67" s="76"/>
      <c r="E67" s="76"/>
    </row>
    <row r="68" spans="1:5" ht="15" customHeight="1">
      <c r="A68" s="2" t="s">
        <v>43</v>
      </c>
      <c r="B68" s="76"/>
      <c r="C68" s="76"/>
      <c r="D68" s="76"/>
      <c r="E68" s="76"/>
    </row>
    <row r="69" spans="2:5" ht="15" customHeight="1">
      <c r="B69" s="76"/>
      <c r="C69" s="76"/>
      <c r="D69" s="76"/>
      <c r="E69" s="76"/>
    </row>
    <row r="70" spans="1:5" ht="15" customHeight="1">
      <c r="A70" s="2" t="s">
        <v>36</v>
      </c>
      <c r="B70" s="152">
        <f>+SUM(B71:B76)</f>
        <v>90046000</v>
      </c>
      <c r="C70" s="152">
        <f>+SUM(C71:C76)</f>
        <v>215260000</v>
      </c>
      <c r="D70" s="152">
        <f>+SUM(D71:D76)</f>
        <v>129749000</v>
      </c>
      <c r="E70" s="152">
        <f>SUM(E71:E73)</f>
        <v>435055000</v>
      </c>
    </row>
    <row r="71" spans="1:5" ht="15" customHeight="1">
      <c r="A71" s="23" t="s">
        <v>44</v>
      </c>
      <c r="B71" s="76">
        <f>+B47</f>
        <v>90046000</v>
      </c>
      <c r="C71" s="76">
        <f>+C47</f>
        <v>215260000</v>
      </c>
      <c r="D71" s="76">
        <f>+D47</f>
        <v>129749000</v>
      </c>
      <c r="E71" s="76">
        <f>SUM(B71:D71)</f>
        <v>435055000</v>
      </c>
    </row>
    <row r="72" spans="1:5" ht="15" customHeight="1">
      <c r="A72" s="259" t="s">
        <v>28</v>
      </c>
      <c r="B72" s="258">
        <v>0</v>
      </c>
      <c r="C72" s="258">
        <v>0</v>
      </c>
      <c r="D72" s="258">
        <v>0</v>
      </c>
      <c r="E72" s="260">
        <f>SUM(B72:D72)</f>
        <v>0</v>
      </c>
    </row>
    <row r="73" spans="1:5" ht="15" customHeight="1">
      <c r="A73" s="259" t="s">
        <v>30</v>
      </c>
      <c r="B73" s="258">
        <f>+D156</f>
        <v>0</v>
      </c>
      <c r="C73" s="258">
        <v>0</v>
      </c>
      <c r="D73" s="258">
        <f>+D160</f>
        <v>0</v>
      </c>
      <c r="E73" s="260">
        <f>SUM(B73:D73)</f>
        <v>0</v>
      </c>
    </row>
    <row r="74" spans="1:5" s="233" customFormat="1" ht="15" customHeight="1">
      <c r="A74" s="261" t="s">
        <v>164</v>
      </c>
      <c r="B74" s="258">
        <v>0</v>
      </c>
      <c r="C74" s="258">
        <v>0</v>
      </c>
      <c r="D74" s="258">
        <v>0</v>
      </c>
      <c r="E74" s="260">
        <v>0</v>
      </c>
    </row>
    <row r="75" spans="1:5" ht="15" customHeight="1">
      <c r="A75" s="255" t="s">
        <v>155</v>
      </c>
      <c r="B75" s="151">
        <v>0</v>
      </c>
      <c r="C75" s="151">
        <v>0</v>
      </c>
      <c r="D75" s="151">
        <v>0</v>
      </c>
      <c r="E75" s="152">
        <f>SUM(B75:D75)</f>
        <v>0</v>
      </c>
    </row>
    <row r="76" spans="2:5" ht="15" customHeight="1">
      <c r="B76" s="76"/>
      <c r="C76" s="76"/>
      <c r="D76" s="76"/>
      <c r="E76" s="76"/>
    </row>
    <row r="77" spans="1:5" ht="15" customHeight="1" thickBot="1">
      <c r="A77" s="16" t="s">
        <v>31</v>
      </c>
      <c r="B77" s="78">
        <f>B63+B70</f>
        <v>90046000</v>
      </c>
      <c r="C77" s="78">
        <f>C63+C70</f>
        <v>215260000</v>
      </c>
      <c r="D77" s="78">
        <f>+D70+D63</f>
        <v>129749000</v>
      </c>
      <c r="E77" s="78">
        <f>+E70+E63</f>
        <v>435055000</v>
      </c>
    </row>
    <row r="78" ht="15" customHeight="1" thickTop="1">
      <c r="A78" s="198" t="s">
        <v>115</v>
      </c>
    </row>
    <row r="81" spans="1:6" ht="15" customHeight="1">
      <c r="A81" s="273" t="s">
        <v>52</v>
      </c>
      <c r="B81" s="273"/>
      <c r="C81" s="273"/>
      <c r="D81" s="273"/>
      <c r="E81" s="273"/>
      <c r="F81" s="22"/>
    </row>
    <row r="82" spans="1:6" ht="15" customHeight="1">
      <c r="A82" s="273" t="s">
        <v>53</v>
      </c>
      <c r="B82" s="273"/>
      <c r="C82" s="273"/>
      <c r="D82" s="273"/>
      <c r="E82" s="273"/>
      <c r="F82" s="22"/>
    </row>
    <row r="83" spans="1:6" ht="15" customHeight="1">
      <c r="A83" s="273" t="s">
        <v>65</v>
      </c>
      <c r="B83" s="273"/>
      <c r="C83" s="273"/>
      <c r="D83" s="273"/>
      <c r="E83" s="273"/>
      <c r="F83" s="22"/>
    </row>
    <row r="84" spans="1:6" ht="15" customHeight="1">
      <c r="A84" s="49"/>
      <c r="B84" s="51"/>
      <c r="C84" s="51"/>
      <c r="D84" s="51"/>
      <c r="E84" s="51"/>
      <c r="F84" s="1"/>
    </row>
    <row r="85" spans="1:5" ht="15" customHeight="1" thickBot="1">
      <c r="A85" s="24" t="s">
        <v>38</v>
      </c>
      <c r="B85" s="10" t="s">
        <v>11</v>
      </c>
      <c r="C85" s="10" t="s">
        <v>12</v>
      </c>
      <c r="D85" s="10" t="s">
        <v>13</v>
      </c>
      <c r="E85" s="10" t="s">
        <v>45</v>
      </c>
    </row>
    <row r="86" spans="1:5" ht="15" customHeight="1">
      <c r="A86" s="49"/>
      <c r="B86" s="51"/>
      <c r="C86" s="51"/>
      <c r="D86" s="51"/>
      <c r="E86" s="51"/>
    </row>
    <row r="87" spans="1:5" ht="15" customHeight="1">
      <c r="A87" s="49" t="s">
        <v>55</v>
      </c>
      <c r="B87" s="187">
        <f>SUM(B88:B89)</f>
        <v>3476882275.51</v>
      </c>
      <c r="C87" s="51">
        <f aca="true" t="shared" si="0" ref="C87:D89">B101</f>
        <v>3704906366.78</v>
      </c>
      <c r="D87" s="51">
        <f t="shared" si="0"/>
        <v>3752556366.78</v>
      </c>
      <c r="E87" s="51">
        <f>B87</f>
        <v>3476882275.51</v>
      </c>
    </row>
    <row r="88" spans="1:5" ht="15" customHeight="1">
      <c r="A88" s="27" t="s">
        <v>62</v>
      </c>
      <c r="B88" s="193">
        <f>+B120+B121+B122+B123</f>
        <v>287084616.05</v>
      </c>
      <c r="C88" s="51">
        <f t="shared" si="0"/>
        <v>437084616.05</v>
      </c>
      <c r="D88" s="51">
        <f t="shared" si="0"/>
        <v>437084616.05</v>
      </c>
      <c r="E88" s="2">
        <f>B88</f>
        <v>287084616.05</v>
      </c>
    </row>
    <row r="89" spans="1:5" ht="15" customHeight="1">
      <c r="A89" s="27" t="s">
        <v>63</v>
      </c>
      <c r="B89" s="22">
        <v>3189797659.46</v>
      </c>
      <c r="C89" s="51">
        <f t="shared" si="0"/>
        <v>3267821750.73</v>
      </c>
      <c r="D89" s="51">
        <f t="shared" si="0"/>
        <v>3315471750.73</v>
      </c>
      <c r="E89" s="2">
        <f>B89</f>
        <v>3189797659.46</v>
      </c>
    </row>
    <row r="90" spans="1:5" ht="15" customHeight="1">
      <c r="A90" s="26" t="s">
        <v>56</v>
      </c>
      <c r="B90" s="3">
        <f>SUM(B91:B92)</f>
        <v>318070091.27</v>
      </c>
      <c r="C90" s="32">
        <f>SUM(C91:C92)</f>
        <v>262910000</v>
      </c>
      <c r="D90" s="184">
        <f>SUM(D91:D92)</f>
        <v>223640000</v>
      </c>
      <c r="E90" s="3">
        <f>SUM(E91:E92)</f>
        <v>804620091.27</v>
      </c>
    </row>
    <row r="91" spans="1:16" ht="15" customHeight="1">
      <c r="A91" s="27" t="s">
        <v>62</v>
      </c>
      <c r="B91" s="1">
        <v>150000000</v>
      </c>
      <c r="C91" s="1">
        <v>0</v>
      </c>
      <c r="D91" s="1">
        <v>0</v>
      </c>
      <c r="E91" s="1">
        <f>SUM(B91:D91)</f>
        <v>150000000</v>
      </c>
      <c r="I91" s="189"/>
      <c r="J91" s="43"/>
      <c r="K91" s="43"/>
      <c r="L91" s="43"/>
      <c r="M91" s="43"/>
      <c r="N91" s="43"/>
      <c r="O91" s="43"/>
      <c r="P91" s="43"/>
    </row>
    <row r="92" spans="1:16" ht="15" customHeight="1">
      <c r="A92" s="27" t="s">
        <v>63</v>
      </c>
      <c r="B92" s="83">
        <f>+E132</f>
        <v>168070091.27</v>
      </c>
      <c r="C92" s="1">
        <f>+E134</f>
        <v>262910000</v>
      </c>
      <c r="D92" s="1">
        <f>+E136</f>
        <v>223640000</v>
      </c>
      <c r="E92" s="1">
        <f>SUM(B92:D92)</f>
        <v>654620091.27</v>
      </c>
      <c r="I92" s="189"/>
      <c r="J92" s="45"/>
      <c r="K92" s="45"/>
      <c r="L92" s="45"/>
      <c r="M92" s="45"/>
      <c r="N92" s="45"/>
      <c r="O92" s="45"/>
      <c r="P92" s="43"/>
    </row>
    <row r="93" spans="1:15" ht="15" customHeight="1">
      <c r="A93" s="26" t="s">
        <v>57</v>
      </c>
      <c r="B93" s="32">
        <f aca="true" t="shared" si="1" ref="B93:D95">+B87+B90</f>
        <v>3794952366.78</v>
      </c>
      <c r="C93" s="32">
        <f t="shared" si="1"/>
        <v>3967816366.78</v>
      </c>
      <c r="D93" s="32">
        <f t="shared" si="1"/>
        <v>3976196366.78</v>
      </c>
      <c r="E93" s="3">
        <f>E90+E87</f>
        <v>4281502366.78</v>
      </c>
      <c r="N93" s="45"/>
      <c r="O93" s="45"/>
    </row>
    <row r="94" spans="1:5" ht="15" customHeight="1">
      <c r="A94" s="27" t="s">
        <v>62</v>
      </c>
      <c r="B94" s="1">
        <f t="shared" si="1"/>
        <v>437084616.05</v>
      </c>
      <c r="C94" s="22">
        <f t="shared" si="1"/>
        <v>437084616.05</v>
      </c>
      <c r="D94" s="22">
        <f t="shared" si="1"/>
        <v>437084616.05</v>
      </c>
      <c r="E94" s="2">
        <f>E91+E88</f>
        <v>437084616.05</v>
      </c>
    </row>
    <row r="95" spans="1:5" ht="15" customHeight="1">
      <c r="A95" s="27" t="s">
        <v>63</v>
      </c>
      <c r="B95" s="1">
        <f t="shared" si="1"/>
        <v>3357867750.73</v>
      </c>
      <c r="C95" s="22">
        <f t="shared" si="1"/>
        <v>3530731750.73</v>
      </c>
      <c r="D95" s="22">
        <f t="shared" si="1"/>
        <v>3539111750.73</v>
      </c>
      <c r="E95" s="2">
        <f>E92+E89</f>
        <v>3844417750.73</v>
      </c>
    </row>
    <row r="96" spans="1:6" ht="15" customHeight="1">
      <c r="A96" s="26" t="s">
        <v>58</v>
      </c>
      <c r="B96" s="64">
        <f>SUM(B97:B100)</f>
        <v>90046000</v>
      </c>
      <c r="C96" s="64">
        <f>SUM(C97:C100)</f>
        <v>215260000</v>
      </c>
      <c r="D96" s="64">
        <f>SUM(D97:D100)</f>
        <v>129749000</v>
      </c>
      <c r="E96" s="64">
        <f>SUM(B96:D96)</f>
        <v>435055000</v>
      </c>
      <c r="F96" s="52"/>
    </row>
    <row r="97" spans="1:5" ht="15" customHeight="1">
      <c r="A97" s="27" t="s">
        <v>62</v>
      </c>
      <c r="B97" s="59">
        <f>B63</f>
        <v>0</v>
      </c>
      <c r="C97" s="59">
        <f>C63</f>
        <v>0</v>
      </c>
      <c r="D97" s="59">
        <f>D63</f>
        <v>0</v>
      </c>
      <c r="E97" s="59">
        <f>SUM(B97:D97)</f>
        <v>0</v>
      </c>
    </row>
    <row r="98" spans="1:5" s="47" customFormat="1" ht="15" customHeight="1">
      <c r="A98" s="58" t="s">
        <v>69</v>
      </c>
      <c r="B98" s="57"/>
      <c r="C98" s="57"/>
      <c r="D98" s="57"/>
      <c r="E98" s="57"/>
    </row>
    <row r="99" spans="1:5" s="47" customFormat="1" ht="15" customHeight="1">
      <c r="A99" s="58" t="s">
        <v>70</v>
      </c>
      <c r="B99" s="57"/>
      <c r="C99" s="57"/>
      <c r="D99" s="57"/>
      <c r="E99" s="57"/>
    </row>
    <row r="100" spans="1:5" ht="15" customHeight="1">
      <c r="A100" s="27" t="s">
        <v>63</v>
      </c>
      <c r="B100" s="1">
        <f>+B70</f>
        <v>90046000</v>
      </c>
      <c r="C100" s="22">
        <f>C70</f>
        <v>215260000</v>
      </c>
      <c r="D100" s="22">
        <f>D70</f>
        <v>129749000</v>
      </c>
      <c r="E100" s="65">
        <f>SUM(B100:D100)</f>
        <v>435055000</v>
      </c>
    </row>
    <row r="101" spans="1:5" ht="15" customHeight="1">
      <c r="A101" s="26" t="s">
        <v>59</v>
      </c>
      <c r="B101" s="3">
        <f aca="true" t="shared" si="2" ref="B101:D102">+B93-B96</f>
        <v>3704906366.78</v>
      </c>
      <c r="C101" s="32">
        <f t="shared" si="2"/>
        <v>3752556366.78</v>
      </c>
      <c r="D101" s="32">
        <f t="shared" si="2"/>
        <v>3846447366.78</v>
      </c>
      <c r="E101" s="3">
        <f>E93-E96</f>
        <v>3846447366.78</v>
      </c>
    </row>
    <row r="102" spans="1:5" ht="15" customHeight="1">
      <c r="A102" s="27" t="s">
        <v>62</v>
      </c>
      <c r="B102" s="34">
        <f t="shared" si="2"/>
        <v>437084616.05</v>
      </c>
      <c r="C102" s="34">
        <f t="shared" si="2"/>
        <v>437084616.05</v>
      </c>
      <c r="D102" s="34">
        <f t="shared" si="2"/>
        <v>437084616.05</v>
      </c>
      <c r="E102" s="2">
        <f>E94-E97</f>
        <v>437084616.05</v>
      </c>
    </row>
    <row r="103" spans="1:5" ht="15" customHeight="1">
      <c r="A103" s="27" t="s">
        <v>63</v>
      </c>
      <c r="B103" s="34">
        <f>+B95-B100</f>
        <v>3267821750.73</v>
      </c>
      <c r="C103" s="34">
        <f>+C95-C100</f>
        <v>3315471750.73</v>
      </c>
      <c r="D103" s="34">
        <f>+D95-D100</f>
        <v>3409362750.73</v>
      </c>
      <c r="E103" s="2">
        <f>E95-E100</f>
        <v>3409362750.73</v>
      </c>
    </row>
    <row r="104" spans="1:5" ht="15" customHeight="1" thickBot="1">
      <c r="A104" s="28"/>
      <c r="B104" s="29"/>
      <c r="C104" s="29"/>
      <c r="D104" s="29"/>
      <c r="E104" s="29"/>
    </row>
    <row r="105" ht="15" customHeight="1" thickTop="1">
      <c r="A105" s="198" t="s">
        <v>115</v>
      </c>
    </row>
    <row r="106" s="187" customFormat="1" ht="15" customHeight="1"/>
    <row r="107" spans="1:6" ht="18" customHeight="1">
      <c r="A107" s="209" t="s">
        <v>96</v>
      </c>
      <c r="B107" s="209"/>
      <c r="C107" s="209"/>
      <c r="D107" s="199"/>
      <c r="E107" s="199"/>
      <c r="F107" s="177"/>
    </row>
    <row r="108" spans="1:6" ht="15" customHeight="1">
      <c r="A108" s="183" t="s">
        <v>135</v>
      </c>
      <c r="B108" s="208"/>
      <c r="C108" s="208"/>
      <c r="D108" s="200"/>
      <c r="E108" s="200"/>
      <c r="F108" s="177"/>
    </row>
    <row r="109" spans="1:6" ht="15" customHeight="1">
      <c r="A109" s="183"/>
      <c r="B109" s="183"/>
      <c r="C109" s="183"/>
      <c r="D109" s="177"/>
      <c r="E109" s="177"/>
      <c r="F109" s="201"/>
    </row>
    <row r="110" spans="1:6" ht="15" customHeight="1">
      <c r="A110" s="183"/>
      <c r="B110" s="183"/>
      <c r="C110" s="183"/>
      <c r="D110" s="177"/>
      <c r="E110" s="177"/>
      <c r="F110" s="177"/>
    </row>
    <row r="111" spans="1:6" ht="15" customHeight="1" hidden="1">
      <c r="A111" s="180" t="s">
        <v>78</v>
      </c>
      <c r="B111" s="183">
        <v>1889337532.96</v>
      </c>
      <c r="C111" s="183">
        <v>2011337532.96</v>
      </c>
      <c r="D111" s="177">
        <v>2139395532.96</v>
      </c>
      <c r="E111" s="177"/>
      <c r="F111" s="177"/>
    </row>
    <row r="112" spans="1:6" ht="15" customHeight="1" hidden="1">
      <c r="A112" s="183"/>
      <c r="B112" s="183">
        <f>+B103-B111</f>
        <v>1378484217.77</v>
      </c>
      <c r="C112" s="183">
        <f>+C111-C103</f>
        <v>-1304134217.77</v>
      </c>
      <c r="D112" s="177">
        <f>+D111-D103</f>
        <v>-1269967217.77</v>
      </c>
      <c r="E112" s="177"/>
      <c r="F112" s="177"/>
    </row>
    <row r="113" spans="1:6" ht="15" customHeight="1" hidden="1">
      <c r="A113" s="180" t="s">
        <v>79</v>
      </c>
      <c r="B113" s="183">
        <f>237775878.68+133181846.07</f>
        <v>370957724.75</v>
      </c>
      <c r="C113" s="183">
        <f>49825846.07+240564274.68</f>
        <v>290390120.75</v>
      </c>
      <c r="D113" s="177">
        <f>236669014.42+6750846.07</f>
        <v>243419860.48999998</v>
      </c>
      <c r="E113" s="177"/>
      <c r="F113" s="177"/>
    </row>
    <row r="114" spans="1:6" ht="15" customHeight="1" hidden="1">
      <c r="A114" s="183"/>
      <c r="B114" s="183">
        <f>+B113-B102</f>
        <v>-66126891.30000001</v>
      </c>
      <c r="C114" s="183">
        <f>+C113-C102</f>
        <v>-146694495.3</v>
      </c>
      <c r="D114" s="177">
        <f>+D113-D102</f>
        <v>-193664755.56000003</v>
      </c>
      <c r="E114" s="177"/>
      <c r="F114" s="177"/>
    </row>
    <row r="115" spans="1:6" s="187" customFormat="1" ht="15" customHeight="1">
      <c r="A115" s="183" t="s">
        <v>130</v>
      </c>
      <c r="B115" s="183"/>
      <c r="C115" s="183"/>
      <c r="D115" s="177"/>
      <c r="E115" s="177"/>
      <c r="F115" s="177"/>
    </row>
    <row r="116" spans="1:6" ht="19.5" customHeight="1">
      <c r="A116" s="177"/>
      <c r="B116" s="177"/>
      <c r="C116" s="177"/>
      <c r="D116" s="177"/>
      <c r="E116" s="177"/>
      <c r="F116" s="177"/>
    </row>
    <row r="117" spans="1:6" s="187" customFormat="1" ht="10.5" customHeight="1" hidden="1">
      <c r="A117" s="177"/>
      <c r="B117" s="177"/>
      <c r="C117" s="177"/>
      <c r="D117" s="177"/>
      <c r="E117" s="177"/>
      <c r="F117" s="177"/>
    </row>
    <row r="118" spans="1:6" ht="15" customHeight="1" hidden="1">
      <c r="A118" s="177"/>
      <c r="B118" s="177"/>
      <c r="C118" s="177"/>
      <c r="D118" s="177"/>
      <c r="E118" s="177"/>
      <c r="F118" s="177"/>
    </row>
    <row r="119" spans="1:6" ht="15" customHeight="1" hidden="1">
      <c r="A119" s="180" t="s">
        <v>134</v>
      </c>
      <c r="B119" s="208" t="s">
        <v>133</v>
      </c>
      <c r="C119" s="177"/>
      <c r="D119" s="177"/>
      <c r="E119" s="183"/>
      <c r="F119" s="177"/>
    </row>
    <row r="120" spans="1:6" s="198" customFormat="1" ht="15" customHeight="1" hidden="1">
      <c r="A120" s="180" t="s">
        <v>102</v>
      </c>
      <c r="B120" s="183">
        <v>4385</v>
      </c>
      <c r="C120" s="272"/>
      <c r="D120" s="177"/>
      <c r="E120" s="177"/>
      <c r="F120" s="177"/>
    </row>
    <row r="121" spans="1:6" ht="15" customHeight="1" hidden="1">
      <c r="A121" s="180" t="s">
        <v>101</v>
      </c>
      <c r="B121" s="183">
        <v>101838904.45</v>
      </c>
      <c r="C121" s="272"/>
      <c r="D121" s="202"/>
      <c r="E121" s="202"/>
      <c r="F121" s="177"/>
    </row>
    <row r="122" spans="1:6" ht="12" customHeight="1" hidden="1">
      <c r="A122" s="180" t="s">
        <v>105</v>
      </c>
      <c r="B122" s="183">
        <v>85241326.6</v>
      </c>
      <c r="C122" s="272"/>
      <c r="D122" s="202"/>
      <c r="E122" s="202"/>
      <c r="F122" s="177"/>
    </row>
    <row r="123" spans="1:6" ht="15" customHeight="1" hidden="1">
      <c r="A123" s="180" t="s">
        <v>104</v>
      </c>
      <c r="B123" s="183">
        <v>100000000</v>
      </c>
      <c r="C123" s="272"/>
      <c r="D123" s="177"/>
      <c r="E123" s="177"/>
      <c r="F123" s="177"/>
    </row>
    <row r="124" spans="1:3" ht="15" customHeight="1" hidden="1">
      <c r="A124" s="168" t="s">
        <v>23</v>
      </c>
      <c r="B124" s="170">
        <f>SUM(B120:B123)</f>
        <v>287084616.05</v>
      </c>
      <c r="C124" s="272"/>
    </row>
    <row r="125" ht="15" customHeight="1" hidden="1">
      <c r="A125" s="191"/>
    </row>
    <row r="126" spans="1:3" ht="15" customHeight="1" hidden="1">
      <c r="A126" s="207" t="s">
        <v>131</v>
      </c>
      <c r="B126" s="2">
        <v>150000000</v>
      </c>
      <c r="C126" s="203" t="s">
        <v>132</v>
      </c>
    </row>
    <row r="127" ht="15" customHeight="1" hidden="1">
      <c r="B127" s="2">
        <f>+B124+B126</f>
        <v>437084616.05</v>
      </c>
    </row>
    <row r="128" ht="15" customHeight="1" hidden="1"/>
    <row r="129" ht="15" customHeight="1" hidden="1"/>
    <row r="130" spans="2:6" ht="15" customHeight="1" hidden="1">
      <c r="B130" s="197" t="s">
        <v>124</v>
      </c>
      <c r="C130" s="197" t="s">
        <v>121</v>
      </c>
      <c r="D130" s="197" t="s">
        <v>122</v>
      </c>
      <c r="E130" s="170" t="s">
        <v>78</v>
      </c>
      <c r="F130" s="170" t="s">
        <v>126</v>
      </c>
    </row>
    <row r="131" spans="1:2" ht="15" customHeight="1" hidden="1">
      <c r="A131" s="168" t="s">
        <v>125</v>
      </c>
      <c r="B131" s="170">
        <v>3189797659.46</v>
      </c>
    </row>
    <row r="132" spans="1:6" ht="15" customHeight="1" hidden="1">
      <c r="A132" s="191"/>
      <c r="B132" s="204" t="s">
        <v>118</v>
      </c>
      <c r="C132" s="205">
        <f>95539840-D132</f>
        <v>90046000</v>
      </c>
      <c r="D132" s="205">
        <f>1696882+34630+1610303+2076779+75246</f>
        <v>5493840</v>
      </c>
      <c r="E132" s="205">
        <v>168070091.27</v>
      </c>
      <c r="F132" s="205">
        <f>+B131-C132-D132+E132</f>
        <v>3262327910.73</v>
      </c>
    </row>
    <row r="133" spans="1:6" ht="15" customHeight="1" hidden="1">
      <c r="A133" s="168" t="s">
        <v>125</v>
      </c>
      <c r="B133" s="206">
        <f>+F132</f>
        <v>3262327910.73</v>
      </c>
      <c r="C133" s="205"/>
      <c r="D133" s="205"/>
      <c r="E133" s="205"/>
      <c r="F133" s="205"/>
    </row>
    <row r="134" spans="1:6" ht="15" customHeight="1" hidden="1">
      <c r="A134" s="191"/>
      <c r="B134" s="204" t="s">
        <v>119</v>
      </c>
      <c r="C134" s="205">
        <v>218158921.82</v>
      </c>
      <c r="D134" s="205">
        <v>0</v>
      </c>
      <c r="E134" s="205">
        <v>262910000</v>
      </c>
      <c r="F134" s="205">
        <f>+B133-C134-D134+E134</f>
        <v>3307078988.91</v>
      </c>
    </row>
    <row r="135" spans="1:6" ht="15" customHeight="1" hidden="1">
      <c r="A135" s="168" t="s">
        <v>125</v>
      </c>
      <c r="B135" s="206">
        <f>+F134</f>
        <v>3307078988.91</v>
      </c>
      <c r="C135" s="205"/>
      <c r="D135" s="205"/>
      <c r="E135" s="205"/>
      <c r="F135" s="205"/>
    </row>
    <row r="136" spans="1:6" ht="15" customHeight="1" hidden="1">
      <c r="A136" s="191"/>
      <c r="B136" s="204" t="s">
        <v>120</v>
      </c>
      <c r="C136" s="205">
        <f>184348857.49-D136</f>
        <v>179345525.29000002</v>
      </c>
      <c r="D136" s="205">
        <f>2357943.5+48121+51945+2545322.7</f>
        <v>5003332.2</v>
      </c>
      <c r="E136" s="205">
        <v>223640000</v>
      </c>
      <c r="F136" s="205">
        <f>+B135-C136-D136+E136</f>
        <v>3346370131.42</v>
      </c>
    </row>
    <row r="137" spans="1:5" ht="15" customHeight="1" hidden="1">
      <c r="A137" s="191"/>
      <c r="B137" s="197" t="s">
        <v>123</v>
      </c>
      <c r="C137" s="197">
        <f>SUM(C132:C136)</f>
        <v>487550447.11</v>
      </c>
      <c r="D137" s="197">
        <f>SUM(D132:D136)</f>
        <v>10497172.2</v>
      </c>
      <c r="E137" s="170">
        <f>SUM(E132:E136)</f>
        <v>654620091.27</v>
      </c>
    </row>
    <row r="138" ht="15" customHeight="1" hidden="1">
      <c r="A138" s="191"/>
    </row>
    <row r="139" ht="15" customHeight="1" hidden="1">
      <c r="A139" s="191"/>
    </row>
    <row r="140" ht="15" customHeight="1" hidden="1"/>
    <row r="141" ht="15" customHeight="1" hidden="1"/>
    <row r="142" spans="1:2" ht="15" customHeight="1" hidden="1">
      <c r="A142" s="42"/>
      <c r="B142" s="43"/>
    </row>
    <row r="143" spans="1:2" ht="15" customHeight="1" hidden="1">
      <c r="A143" s="45"/>
      <c r="B143" s="45"/>
    </row>
    <row r="144" spans="1:2" ht="15" customHeight="1">
      <c r="A144" s="44"/>
      <c r="B144" s="189"/>
    </row>
    <row r="145" spans="1:2" ht="15" customHeight="1" hidden="1">
      <c r="A145" s="39"/>
      <c r="B145" s="189"/>
    </row>
    <row r="146" spans="1:6" ht="15" customHeight="1" hidden="1">
      <c r="A146" s="190"/>
      <c r="B146" s="213" t="s">
        <v>136</v>
      </c>
      <c r="C146" s="214" t="s">
        <v>137</v>
      </c>
      <c r="D146" s="215" t="s">
        <v>138</v>
      </c>
      <c r="E146" s="216"/>
      <c r="F146" s="216"/>
    </row>
    <row r="147" spans="2:4" ht="15" customHeight="1" hidden="1">
      <c r="B147" s="211" t="s">
        <v>139</v>
      </c>
      <c r="C147" s="212">
        <v>23</v>
      </c>
      <c r="D147" s="210">
        <v>89189921.4</v>
      </c>
    </row>
    <row r="148" spans="1:4" ht="15" customHeight="1" hidden="1">
      <c r="A148" s="47"/>
      <c r="B148" s="211" t="s">
        <v>140</v>
      </c>
      <c r="C148" s="212">
        <v>54</v>
      </c>
      <c r="D148" s="210">
        <v>218607589.36</v>
      </c>
    </row>
    <row r="149" spans="2:4" ht="15" customHeight="1" hidden="1">
      <c r="B149" s="211" t="s">
        <v>141</v>
      </c>
      <c r="C149" s="212">
        <v>37</v>
      </c>
      <c r="D149" s="210">
        <v>129553861.1</v>
      </c>
    </row>
    <row r="150" spans="2:4" ht="15" customHeight="1" hidden="1">
      <c r="B150" s="211" t="s">
        <v>142</v>
      </c>
      <c r="C150" s="212">
        <v>114</v>
      </c>
      <c r="D150" s="210">
        <v>437351371.85999995</v>
      </c>
    </row>
    <row r="151" ht="15" customHeight="1" hidden="1"/>
    <row r="152" ht="15" customHeight="1" hidden="1"/>
    <row r="153" ht="15" customHeight="1" hidden="1"/>
    <row r="154" ht="15" customHeight="1" hidden="1"/>
  </sheetData>
  <sheetProtection/>
  <mergeCells count="14">
    <mergeCell ref="A8:F8"/>
    <mergeCell ref="A1:F1"/>
    <mergeCell ref="A9:F9"/>
    <mergeCell ref="A34:E34"/>
    <mergeCell ref="A35:E35"/>
    <mergeCell ref="A36:E36"/>
    <mergeCell ref="B2:E2"/>
    <mergeCell ref="C120:C124"/>
    <mergeCell ref="A83:E83"/>
    <mergeCell ref="A81:E81"/>
    <mergeCell ref="A82:E82"/>
    <mergeCell ref="A57:E57"/>
    <mergeCell ref="A58:E58"/>
    <mergeCell ref="A59:E59"/>
  </mergeCells>
  <printOptions horizontalCentered="1" verticalCentered="1"/>
  <pageMargins left="0.17" right="0" top="0" bottom="0.52" header="0" footer="0"/>
  <pageSetup horizontalDpi="600" verticalDpi="600" orientation="portrait" scale="6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5"/>
  <sheetViews>
    <sheetView zoomScale="80" zoomScaleNormal="80" zoomScalePageLayoutView="0" workbookViewId="0" topLeftCell="A85">
      <selection activeCell="A105" sqref="A105"/>
    </sheetView>
  </sheetViews>
  <sheetFormatPr defaultColWidth="11.57421875" defaultRowHeight="15"/>
  <cols>
    <col min="1" max="1" width="54.28125" style="2" customWidth="1"/>
    <col min="2" max="2" width="18.28125" style="2" customWidth="1"/>
    <col min="3" max="3" width="21.8515625" style="2" customWidth="1"/>
    <col min="4" max="4" width="22.00390625" style="2" customWidth="1"/>
    <col min="5" max="5" width="18.28125" style="2" bestFit="1" customWidth="1"/>
    <col min="6" max="6" width="16.421875" style="2" customWidth="1"/>
    <col min="7" max="15" width="15.57421875" style="2" customWidth="1"/>
    <col min="16" max="16384" width="11.57421875" style="2" customWidth="1"/>
  </cols>
  <sheetData>
    <row r="1" spans="1:6" ht="15" customHeight="1">
      <c r="A1" s="273" t="s">
        <v>0</v>
      </c>
      <c r="B1" s="273"/>
      <c r="C1" s="273"/>
      <c r="D1" s="273"/>
      <c r="E1" s="273"/>
      <c r="F1" s="273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8" t="s">
        <v>76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273" t="s">
        <v>1</v>
      </c>
      <c r="B8" s="273"/>
      <c r="C8" s="273"/>
      <c r="D8" s="273"/>
      <c r="E8" s="273"/>
      <c r="F8" s="273"/>
    </row>
    <row r="9" spans="1:6" ht="15" customHeight="1">
      <c r="A9" s="273" t="s">
        <v>2</v>
      </c>
      <c r="B9" s="273"/>
      <c r="C9" s="273"/>
      <c r="D9" s="273"/>
      <c r="E9" s="273"/>
      <c r="F9" s="273"/>
    </row>
    <row r="10" ht="15" customHeight="1"/>
    <row r="11" spans="1:6" ht="15" customHeight="1" thickBot="1">
      <c r="A11" s="10" t="s">
        <v>9</v>
      </c>
      <c r="B11" s="10" t="s">
        <v>10</v>
      </c>
      <c r="C11" s="10" t="s">
        <v>45</v>
      </c>
      <c r="D11" s="10" t="s">
        <v>46</v>
      </c>
      <c r="E11" s="10" t="s">
        <v>47</v>
      </c>
      <c r="F11" s="10" t="s">
        <v>50</v>
      </c>
    </row>
    <row r="12" spans="1:6" ht="15" customHeight="1">
      <c r="A12" s="11"/>
      <c r="B12" s="11"/>
      <c r="C12" s="11"/>
      <c r="D12" s="11"/>
      <c r="E12" s="11"/>
      <c r="F12" s="11"/>
    </row>
    <row r="13" ht="15" customHeight="1">
      <c r="A13" s="12" t="s">
        <v>24</v>
      </c>
    </row>
    <row r="14" spans="1:6" ht="15" customHeight="1">
      <c r="A14" s="13" t="s">
        <v>25</v>
      </c>
      <c r="B14" s="2" t="s">
        <v>26</v>
      </c>
      <c r="C14" s="14">
        <f>'I Trimestre'!F14</f>
        <v>0</v>
      </c>
      <c r="D14" s="14">
        <f>'II Trimestre'!F14</f>
        <v>0</v>
      </c>
      <c r="E14" s="14">
        <f>'III Trimestre '!F14</f>
        <v>133</v>
      </c>
      <c r="F14" s="15">
        <f>SUM(C14:E14)</f>
        <v>133</v>
      </c>
    </row>
    <row r="15" spans="1:6" ht="15" customHeight="1">
      <c r="A15" s="13" t="s">
        <v>27</v>
      </c>
      <c r="B15" s="2" t="s">
        <v>26</v>
      </c>
      <c r="C15" s="14">
        <f>'I Trimestre'!F15</f>
        <v>111</v>
      </c>
      <c r="D15" s="14">
        <f>'II Trimestre'!F15</f>
        <v>0</v>
      </c>
      <c r="E15" s="14">
        <f>'III Trimestre '!F15</f>
        <v>58</v>
      </c>
      <c r="F15" s="15">
        <f>SUM(C15:E15)</f>
        <v>169</v>
      </c>
    </row>
    <row r="16" spans="1:6" ht="15" customHeight="1">
      <c r="A16" s="12" t="s">
        <v>28</v>
      </c>
      <c r="C16" s="14"/>
      <c r="D16" s="14"/>
      <c r="E16" s="14"/>
      <c r="F16" s="15"/>
    </row>
    <row r="17" spans="1:6" ht="15" customHeight="1">
      <c r="A17" s="13" t="s">
        <v>25</v>
      </c>
      <c r="C17" s="14"/>
      <c r="D17" s="14"/>
      <c r="E17" s="14"/>
      <c r="F17" s="15"/>
    </row>
    <row r="18" spans="1:6" s="34" customFormat="1" ht="15" customHeight="1">
      <c r="A18" s="13"/>
      <c r="B18" s="39" t="s">
        <v>29</v>
      </c>
      <c r="C18" s="14" t="e">
        <f>'I Trimestre'!#REF!</f>
        <v>#REF!</v>
      </c>
      <c r="D18" s="14" t="e">
        <f>'II Trimestre'!#REF!</f>
        <v>#REF!</v>
      </c>
      <c r="E18" s="14">
        <f>'III Trimestre '!F18</f>
        <v>84</v>
      </c>
      <c r="F18" s="36"/>
    </row>
    <row r="19" spans="1:6" s="34" customFormat="1" ht="15" customHeight="1">
      <c r="A19" s="40" t="s">
        <v>67</v>
      </c>
      <c r="B19" s="34" t="s">
        <v>26</v>
      </c>
      <c r="C19" s="14" t="e">
        <f>'I Trimestre'!#REF!</f>
        <v>#REF!</v>
      </c>
      <c r="D19" s="14" t="e">
        <f>'II Trimestre'!#REF!</f>
        <v>#REF!</v>
      </c>
      <c r="E19" s="14">
        <f>'III Trimestre '!F19</f>
        <v>0</v>
      </c>
      <c r="F19" s="60" t="e">
        <f>SUM(C19:E19)</f>
        <v>#REF!</v>
      </c>
    </row>
    <row r="20" spans="1:6" ht="15" customHeight="1">
      <c r="A20" s="40" t="s">
        <v>68</v>
      </c>
      <c r="B20" s="39" t="s">
        <v>26</v>
      </c>
      <c r="C20" s="14" t="e">
        <f>'I Trimestre'!#REF!</f>
        <v>#REF!</v>
      </c>
      <c r="D20" s="14" t="e">
        <f>'II Trimestre'!#REF!</f>
        <v>#REF!</v>
      </c>
      <c r="E20" s="14">
        <f>'III Trimestre '!F20</f>
        <v>84</v>
      </c>
      <c r="F20" s="60" t="e">
        <f>SUM(C20:E20)</f>
        <v>#REF!</v>
      </c>
    </row>
    <row r="21" spans="1:6" ht="15" customHeight="1">
      <c r="A21" s="13"/>
      <c r="B21" s="34"/>
      <c r="C21" s="14"/>
      <c r="D21" s="14"/>
      <c r="E21" s="14"/>
      <c r="F21" s="15"/>
    </row>
    <row r="22" spans="1:6" ht="15" customHeight="1">
      <c r="A22" s="13" t="s">
        <v>27</v>
      </c>
      <c r="C22" s="14"/>
      <c r="D22" s="14"/>
      <c r="E22" s="14"/>
      <c r="F22" s="15"/>
    </row>
    <row r="23" spans="1:6" ht="15" customHeight="1">
      <c r="A23" s="13"/>
      <c r="B23" s="2" t="s">
        <v>26</v>
      </c>
      <c r="C23" s="14" t="e">
        <f>'I Trimestre'!#REF!</f>
        <v>#REF!</v>
      </c>
      <c r="D23" s="14">
        <f>'II Trimestre'!F21</f>
        <v>150</v>
      </c>
      <c r="E23" s="14">
        <f>'III Trimestre '!F23</f>
        <v>0</v>
      </c>
      <c r="F23" s="15" t="e">
        <f>SUM(C23:E23)</f>
        <v>#REF!</v>
      </c>
    </row>
    <row r="24" spans="1:6" ht="15" customHeight="1">
      <c r="A24" s="13"/>
      <c r="B24" s="2" t="s">
        <v>29</v>
      </c>
      <c r="C24" s="14">
        <f>'I Trimestre'!F20</f>
        <v>0</v>
      </c>
      <c r="D24" s="14">
        <f>'II Trimestre'!F22</f>
        <v>0</v>
      </c>
      <c r="E24" s="14">
        <f>'III Trimestre '!F24</f>
        <v>0</v>
      </c>
      <c r="F24" s="15">
        <f>SUM(C24:E24)</f>
        <v>0</v>
      </c>
    </row>
    <row r="25" spans="1:6" ht="15" customHeight="1">
      <c r="A25" s="63" t="s">
        <v>30</v>
      </c>
      <c r="C25" s="66">
        <f>SUM(C26:C27)</f>
        <v>66</v>
      </c>
      <c r="D25" s="66">
        <f>SUM(D26:D27)</f>
        <v>0</v>
      </c>
      <c r="E25" s="66">
        <f>SUM(E26:E27)</f>
        <v>116</v>
      </c>
      <c r="F25" s="66">
        <f>SUM(F26:F27)</f>
        <v>182</v>
      </c>
    </row>
    <row r="26" spans="1:6" ht="15" customHeight="1">
      <c r="A26" s="13" t="s">
        <v>25</v>
      </c>
      <c r="B26" s="2" t="s">
        <v>26</v>
      </c>
      <c r="C26" s="14">
        <f>'I Trimestre'!F22</f>
        <v>0</v>
      </c>
      <c r="D26" s="14">
        <f>'II Trimestre'!F26</f>
        <v>0</v>
      </c>
      <c r="E26" s="14">
        <f>'III Trimestre '!F26</f>
        <v>116</v>
      </c>
      <c r="F26" s="15">
        <f>SUM(C26:E26)</f>
        <v>116</v>
      </c>
    </row>
    <row r="27" spans="1:6" ht="15" customHeight="1">
      <c r="A27" s="13" t="s">
        <v>27</v>
      </c>
      <c r="B27" s="2" t="s">
        <v>26</v>
      </c>
      <c r="C27" s="14">
        <f>'I Trimestre'!F23</f>
        <v>66</v>
      </c>
      <c r="D27" s="14">
        <f>'II Trimestre'!F27</f>
        <v>0</v>
      </c>
      <c r="E27" s="14">
        <f>'III Trimestre '!F27</f>
        <v>0</v>
      </c>
      <c r="F27" s="15">
        <f>SUM(C27:E27)</f>
        <v>66</v>
      </c>
    </row>
    <row r="28" ht="15" customHeight="1"/>
    <row r="29" spans="1:7" ht="15" customHeight="1" thickBot="1">
      <c r="A29" s="16" t="s">
        <v>31</v>
      </c>
      <c r="B29" s="16"/>
      <c r="C29" s="62" t="e">
        <f>C14+C15+C19+C23+C26+C27</f>
        <v>#REF!</v>
      </c>
      <c r="D29" s="62" t="e">
        <f>D14+D15+D19+D23+D26+D27</f>
        <v>#REF!</v>
      </c>
      <c r="E29" s="62">
        <f>E14+E15+E19+E23+E26+E27</f>
        <v>307</v>
      </c>
      <c r="F29" s="62" t="e">
        <f>F14+F15+F19+F23+F26+F27</f>
        <v>#REF!</v>
      </c>
      <c r="G29" s="52"/>
    </row>
    <row r="30" spans="1:15" ht="15" customHeight="1" thickTop="1">
      <c r="A30" s="17" t="s">
        <v>64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ht="15" customHeight="1">
      <c r="A31" s="68" t="s">
        <v>74</v>
      </c>
    </row>
    <row r="32" ht="15" customHeight="1"/>
    <row r="33" ht="15" customHeight="1"/>
    <row r="34" spans="1:5" ht="15" customHeight="1">
      <c r="A34" s="274" t="s">
        <v>32</v>
      </c>
      <c r="B34" s="274"/>
      <c r="C34" s="274"/>
      <c r="D34" s="274"/>
      <c r="E34" s="274"/>
    </row>
    <row r="35" spans="1:5" ht="15" customHeight="1">
      <c r="A35" s="273" t="s">
        <v>33</v>
      </c>
      <c r="B35" s="273"/>
      <c r="C35" s="273"/>
      <c r="D35" s="273"/>
      <c r="E35" s="273"/>
    </row>
    <row r="36" spans="1:14" ht="15" customHeight="1">
      <c r="A36" s="273" t="s">
        <v>65</v>
      </c>
      <c r="B36" s="273"/>
      <c r="C36" s="273"/>
      <c r="D36" s="273"/>
      <c r="E36" s="273"/>
      <c r="F36" s="14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5" ht="15" customHeight="1" thickBot="1">
      <c r="A38" s="10" t="s">
        <v>9</v>
      </c>
      <c r="B38" s="10" t="s">
        <v>45</v>
      </c>
      <c r="C38" s="10" t="s">
        <v>46</v>
      </c>
      <c r="D38" s="10" t="s">
        <v>47</v>
      </c>
      <c r="E38" s="10" t="s">
        <v>50</v>
      </c>
    </row>
    <row r="39" ht="15" customHeight="1"/>
    <row r="40" spans="1:7" ht="15" customHeight="1">
      <c r="A40" s="2" t="s">
        <v>34</v>
      </c>
      <c r="B40" s="53">
        <f>'I Trimestre'!E40</f>
        <v>0</v>
      </c>
      <c r="C40" s="53">
        <f>'II Trimestre'!E40</f>
        <v>0</v>
      </c>
      <c r="D40" s="53">
        <f>'III Trimestre '!E38</f>
        <v>423373651</v>
      </c>
      <c r="E40" s="54">
        <f>SUM(E41:E44)</f>
        <v>423373651</v>
      </c>
      <c r="F40" s="52"/>
      <c r="G40" s="52"/>
    </row>
    <row r="41" spans="1:5" ht="15" customHeight="1">
      <c r="A41" s="12" t="s">
        <v>24</v>
      </c>
      <c r="B41" s="53">
        <f>'I Trimestre'!E41</f>
        <v>0</v>
      </c>
      <c r="C41" s="53">
        <f>'II Trimestre'!E41</f>
        <v>0</v>
      </c>
      <c r="D41" s="53">
        <f>'III Trimestre '!E39</f>
        <v>399195296</v>
      </c>
      <c r="E41" s="54">
        <f>SUM(B41:D41)</f>
        <v>399195296</v>
      </c>
    </row>
    <row r="42" spans="1:5" ht="15" customHeight="1">
      <c r="A42" s="12" t="s">
        <v>28</v>
      </c>
      <c r="B42" s="53">
        <f>'I Trimestre'!E42</f>
        <v>0</v>
      </c>
      <c r="C42" s="53">
        <f>'II Trimestre'!E42</f>
        <v>0</v>
      </c>
      <c r="D42" s="53">
        <f>'III Trimestre '!E40</f>
        <v>10113609</v>
      </c>
      <c r="E42" s="54">
        <f>SUM(B42:D42)</f>
        <v>10113609</v>
      </c>
    </row>
    <row r="43" spans="1:5" ht="15" customHeight="1">
      <c r="A43" s="12" t="s">
        <v>30</v>
      </c>
      <c r="B43" s="53">
        <f>'I Trimestre'!E43</f>
        <v>0</v>
      </c>
      <c r="C43" s="53">
        <f>'II Trimestre'!E43</f>
        <v>0</v>
      </c>
      <c r="D43" s="53">
        <f>'III Trimestre '!E41</f>
        <v>14064746</v>
      </c>
      <c r="E43" s="54">
        <f>SUM(B43:D43)</f>
        <v>14064746</v>
      </c>
    </row>
    <row r="44" spans="1:5" ht="15" customHeight="1">
      <c r="A44" s="12" t="s">
        <v>35</v>
      </c>
      <c r="B44" s="53">
        <f>'I Trimestre'!E44</f>
        <v>0</v>
      </c>
      <c r="C44" s="53">
        <f>'II Trimestre'!E45</f>
        <v>0</v>
      </c>
      <c r="D44" s="53">
        <f>'III Trimestre '!E42</f>
        <v>0</v>
      </c>
      <c r="E44" s="54">
        <f>SUM(B44:D44)</f>
        <v>0</v>
      </c>
    </row>
    <row r="45" spans="1:5" ht="15" customHeight="1">
      <c r="A45" s="12"/>
      <c r="B45" s="53"/>
      <c r="C45" s="53"/>
      <c r="D45" s="53"/>
      <c r="E45" s="53"/>
    </row>
    <row r="46" spans="1:6" ht="15" customHeight="1">
      <c r="A46" s="2" t="s">
        <v>36</v>
      </c>
      <c r="B46" s="53">
        <f>'I Trimestre'!E46</f>
        <v>445552172.2</v>
      </c>
      <c r="C46" s="53">
        <f>'II Trimestre'!E47</f>
        <v>647871984.5</v>
      </c>
      <c r="D46" s="53">
        <f>'III Trimestre '!E44</f>
        <v>240786000</v>
      </c>
      <c r="E46" s="54">
        <f>SUM(B46:D46)</f>
        <v>1334210156.7</v>
      </c>
      <c r="F46" s="52"/>
    </row>
    <row r="47" spans="1:5" ht="15" customHeight="1">
      <c r="A47" s="12" t="s">
        <v>24</v>
      </c>
      <c r="B47" s="53">
        <f>'I Trimestre'!E47</f>
        <v>435055000</v>
      </c>
      <c r="C47" s="53">
        <f>'II Trimestre'!E48</f>
        <v>621239000</v>
      </c>
      <c r="D47" s="53">
        <f>'III Trimestre '!E45</f>
        <v>240786000</v>
      </c>
      <c r="E47" s="54">
        <f>SUM(B47:D47)</f>
        <v>1297080000</v>
      </c>
    </row>
    <row r="48" spans="1:5" ht="15" customHeight="1">
      <c r="A48" s="12" t="s">
        <v>28</v>
      </c>
      <c r="B48" s="53">
        <f>'I Trimestre'!E48</f>
        <v>0</v>
      </c>
      <c r="C48" s="53">
        <f>'II Trimestre'!E49</f>
        <v>8444047.5</v>
      </c>
      <c r="D48" s="53">
        <f>'III Trimestre '!E46</f>
        <v>0</v>
      </c>
      <c r="E48" s="54">
        <f>SUM(B48:D48)</f>
        <v>8444047.5</v>
      </c>
    </row>
    <row r="49" spans="1:5" ht="15" customHeight="1">
      <c r="A49" s="12" t="s">
        <v>30</v>
      </c>
      <c r="B49" s="53">
        <f>'I Trimestre'!E49</f>
        <v>10497172.2</v>
      </c>
      <c r="C49" s="53">
        <f>'II Trimestre'!E50</f>
        <v>18188937</v>
      </c>
      <c r="D49" s="53">
        <f>'III Trimestre '!E47</f>
        <v>0</v>
      </c>
      <c r="E49" s="54">
        <f>SUM(B49:D49)</f>
        <v>28686109.2</v>
      </c>
    </row>
    <row r="50" spans="1:5" ht="15" customHeight="1">
      <c r="A50" s="12" t="s">
        <v>35</v>
      </c>
      <c r="B50" s="53">
        <f>'I Trimestre'!E51</f>
        <v>0</v>
      </c>
      <c r="C50" s="53">
        <f>'II Trimestre'!E53</f>
        <v>0</v>
      </c>
      <c r="D50" s="53">
        <f>'III Trimestre '!E48</f>
        <v>0</v>
      </c>
      <c r="E50" s="54">
        <f>SUM(B50:D50)</f>
        <v>0</v>
      </c>
    </row>
    <row r="51" spans="2:5" ht="15" customHeight="1">
      <c r="B51" s="53"/>
      <c r="C51" s="53"/>
      <c r="D51" s="53"/>
      <c r="E51" s="53"/>
    </row>
    <row r="52" spans="1:6" ht="15" customHeight="1" thickBot="1">
      <c r="A52" s="16" t="s">
        <v>31</v>
      </c>
      <c r="B52" s="55">
        <f>B40+B46</f>
        <v>445552172.2</v>
      </c>
      <c r="C52" s="55">
        <f>C40+C46</f>
        <v>647871984.5</v>
      </c>
      <c r="D52" s="55">
        <f>D40+D46</f>
        <v>664159651</v>
      </c>
      <c r="E52" s="55">
        <f>E40+E46</f>
        <v>1757583807.7</v>
      </c>
      <c r="F52" s="52"/>
    </row>
    <row r="53" ht="15" customHeight="1" thickTop="1">
      <c r="A53" s="68" t="s">
        <v>74</v>
      </c>
    </row>
    <row r="54" ht="15" customHeight="1"/>
    <row r="55" ht="15" customHeight="1"/>
    <row r="56" spans="1:5" ht="15" customHeight="1">
      <c r="A56" s="273" t="s">
        <v>37</v>
      </c>
      <c r="B56" s="273"/>
      <c r="C56" s="273"/>
      <c r="D56" s="273"/>
      <c r="E56" s="273"/>
    </row>
    <row r="57" spans="1:5" ht="15" customHeight="1">
      <c r="A57" s="273" t="s">
        <v>33</v>
      </c>
      <c r="B57" s="273"/>
      <c r="C57" s="273"/>
      <c r="D57" s="273"/>
      <c r="E57" s="273"/>
    </row>
    <row r="58" spans="1:14" ht="15" customHeight="1">
      <c r="A58" s="273" t="s">
        <v>65</v>
      </c>
      <c r="B58" s="273"/>
      <c r="C58" s="273"/>
      <c r="D58" s="273"/>
      <c r="E58" s="273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19"/>
    </row>
    <row r="60" spans="1:5" ht="15" customHeight="1" thickBot="1">
      <c r="A60" s="20" t="s">
        <v>38</v>
      </c>
      <c r="B60" s="10" t="s">
        <v>45</v>
      </c>
      <c r="C60" s="10" t="s">
        <v>46</v>
      </c>
      <c r="D60" s="10" t="s">
        <v>47</v>
      </c>
      <c r="E60" s="10" t="s">
        <v>50</v>
      </c>
    </row>
    <row r="61" ht="15" customHeight="1"/>
    <row r="62" spans="1:5" ht="15" customHeight="1">
      <c r="A62" s="2" t="s">
        <v>34</v>
      </c>
      <c r="B62" s="9">
        <f>'I Trimestre'!E63</f>
        <v>0</v>
      </c>
      <c r="C62" s="9">
        <f>'II Trimestre'!E65</f>
        <v>0</v>
      </c>
      <c r="D62" s="9">
        <f>'III Trimestre '!E60</f>
        <v>423373651</v>
      </c>
      <c r="E62" s="9">
        <f>SUM(B62:D62)</f>
        <v>423373651</v>
      </c>
    </row>
    <row r="63" spans="1:5" ht="15" customHeight="1">
      <c r="A63" s="2" t="s">
        <v>39</v>
      </c>
      <c r="B63" s="9">
        <f>'I Trimestre'!E64</f>
        <v>0</v>
      </c>
      <c r="C63" s="9">
        <f>'II Trimestre'!E66</f>
        <v>0</v>
      </c>
      <c r="D63" s="9">
        <f>'III Trimestre '!E61</f>
        <v>10113609</v>
      </c>
      <c r="E63" s="9">
        <f>SUM(B63:D63)</f>
        <v>10113609</v>
      </c>
    </row>
    <row r="64" spans="1:5" ht="15" customHeight="1">
      <c r="A64" s="2" t="s">
        <v>61</v>
      </c>
      <c r="B64" s="9"/>
      <c r="C64" s="9"/>
      <c r="D64" s="9"/>
      <c r="E64" s="9"/>
    </row>
    <row r="65" spans="1:5" ht="15" customHeight="1">
      <c r="A65" s="2" t="s">
        <v>41</v>
      </c>
      <c r="B65" s="9"/>
      <c r="C65" s="9"/>
      <c r="D65" s="9"/>
      <c r="E65" s="9"/>
    </row>
    <row r="66" spans="1:5" ht="15" customHeight="1">
      <c r="A66" s="2" t="s">
        <v>42</v>
      </c>
      <c r="B66" s="9"/>
      <c r="C66" s="9"/>
      <c r="D66" s="9"/>
      <c r="E66" s="9"/>
    </row>
    <row r="67" spans="1:5" ht="15" customHeight="1">
      <c r="A67" s="2" t="s">
        <v>43</v>
      </c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1:5" ht="15" customHeight="1">
      <c r="A69" s="2" t="s">
        <v>36</v>
      </c>
      <c r="B69" s="9">
        <f>'I Trimestre'!E70</f>
        <v>435055000</v>
      </c>
      <c r="C69" s="9">
        <f>'II Trimestre'!E72</f>
        <v>647871984.5</v>
      </c>
      <c r="D69" s="9">
        <f>'III Trimestre '!E67</f>
        <v>240786000</v>
      </c>
      <c r="E69" s="9">
        <f>SUM(B69:D69)</f>
        <v>1323712984.5</v>
      </c>
    </row>
    <row r="70" spans="1:5" ht="15" customHeight="1">
      <c r="A70" s="2" t="s">
        <v>44</v>
      </c>
      <c r="B70" s="9">
        <f>'I Trimestre'!E71</f>
        <v>435055000</v>
      </c>
      <c r="C70" s="9">
        <f>'II Trimestre'!E73</f>
        <v>621239000</v>
      </c>
      <c r="D70" s="9">
        <f>'III Trimestre '!E68</f>
        <v>240786000</v>
      </c>
      <c r="E70" s="9">
        <f>SUM(B70:D70)</f>
        <v>1297080000</v>
      </c>
    </row>
    <row r="71" spans="1:5" ht="15" customHeight="1">
      <c r="A71" s="2" t="s">
        <v>40</v>
      </c>
      <c r="B71" s="9"/>
      <c r="C71" s="9"/>
      <c r="D71" s="9"/>
      <c r="E71" s="9"/>
    </row>
    <row r="72" spans="1:5" ht="15" customHeight="1">
      <c r="A72" s="2" t="s">
        <v>41</v>
      </c>
      <c r="B72" s="9"/>
      <c r="C72" s="9"/>
      <c r="D72" s="9"/>
      <c r="E72" s="9"/>
    </row>
    <row r="73" spans="1:5" ht="15" customHeight="1">
      <c r="A73" s="2" t="s">
        <v>42</v>
      </c>
      <c r="B73" s="9"/>
      <c r="C73" s="9"/>
      <c r="D73" s="9"/>
      <c r="E73" s="9"/>
    </row>
    <row r="74" spans="1:5" ht="15" customHeight="1">
      <c r="A74" s="2" t="s">
        <v>43</v>
      </c>
      <c r="B74" s="9"/>
      <c r="C74" s="9"/>
      <c r="D74" s="9"/>
      <c r="E74" s="9"/>
    </row>
    <row r="75" spans="1:5" ht="15" customHeight="1" thickBot="1">
      <c r="A75" s="16" t="s">
        <v>31</v>
      </c>
      <c r="B75" s="31">
        <f>B62+B69</f>
        <v>435055000</v>
      </c>
      <c r="C75" s="31">
        <f>C62+C69</f>
        <v>647871984.5</v>
      </c>
      <c r="D75" s="31">
        <f>D62+D69</f>
        <v>664159651</v>
      </c>
      <c r="E75" s="31">
        <f>E62+E69</f>
        <v>1747086635.5</v>
      </c>
    </row>
    <row r="76" ht="15" customHeight="1" thickTop="1">
      <c r="A76" s="68" t="s">
        <v>74</v>
      </c>
    </row>
    <row r="77" ht="15" customHeight="1"/>
    <row r="78" ht="15" customHeight="1"/>
    <row r="79" spans="1:6" ht="15" customHeight="1">
      <c r="A79" s="273" t="s">
        <v>52</v>
      </c>
      <c r="B79" s="273"/>
      <c r="C79" s="273"/>
      <c r="D79" s="273"/>
      <c r="E79" s="273"/>
      <c r="F79" s="22"/>
    </row>
    <row r="80" spans="1:6" ht="15" customHeight="1">
      <c r="A80" s="273" t="s">
        <v>53</v>
      </c>
      <c r="B80" s="273"/>
      <c r="C80" s="273"/>
      <c r="D80" s="273"/>
      <c r="E80" s="273"/>
      <c r="F80" s="22"/>
    </row>
    <row r="81" spans="1:6" ht="15" customHeight="1">
      <c r="A81" s="273" t="s">
        <v>65</v>
      </c>
      <c r="B81" s="273"/>
      <c r="C81" s="273"/>
      <c r="D81" s="273"/>
      <c r="E81" s="273"/>
      <c r="F81" s="22"/>
    </row>
    <row r="82" spans="1:6" ht="15" customHeight="1">
      <c r="A82" s="23"/>
      <c r="B82" s="22"/>
      <c r="C82" s="22"/>
      <c r="D82" s="22"/>
      <c r="E82" s="22"/>
      <c r="F82" s="1"/>
    </row>
    <row r="83" spans="1:5" ht="15" customHeight="1" thickBot="1">
      <c r="A83" s="24" t="s">
        <v>38</v>
      </c>
      <c r="B83" s="25" t="s">
        <v>45</v>
      </c>
      <c r="C83" s="25" t="s">
        <v>46</v>
      </c>
      <c r="D83" s="25" t="s">
        <v>47</v>
      </c>
      <c r="E83" s="25" t="s">
        <v>60</v>
      </c>
    </row>
    <row r="84" spans="1:5" ht="15" customHeight="1">
      <c r="A84" s="23"/>
      <c r="B84" s="22"/>
      <c r="C84" s="22"/>
      <c r="D84" s="22"/>
      <c r="E84" s="22"/>
    </row>
    <row r="85" spans="1:5" ht="15" customHeight="1">
      <c r="A85" s="26" t="s">
        <v>55</v>
      </c>
      <c r="B85" s="32">
        <f>'I Trimestre'!E87</f>
        <v>3476882275.51</v>
      </c>
      <c r="C85" s="32">
        <f>'II Trimestre'!E89</f>
        <v>3846447366.78</v>
      </c>
      <c r="D85" s="32">
        <f>'III Trimestre '!E83</f>
        <v>3743905382.2800007</v>
      </c>
      <c r="E85" s="32">
        <f>B85</f>
        <v>3476882275.51</v>
      </c>
    </row>
    <row r="86" spans="1:5" ht="15" customHeight="1">
      <c r="A86" s="27" t="s">
        <v>62</v>
      </c>
      <c r="B86" s="22">
        <f>'I Trimestre'!E88</f>
        <v>287084616.05</v>
      </c>
      <c r="C86" s="22">
        <f>'II Trimestre'!E90</f>
        <v>437084616.05</v>
      </c>
      <c r="D86" s="22">
        <f>'III Trimestre '!E84</f>
        <v>503631777.04999995</v>
      </c>
      <c r="E86" s="22">
        <f>B86</f>
        <v>287084616.05</v>
      </c>
    </row>
    <row r="87" spans="1:5" ht="15" customHeight="1">
      <c r="A87" s="27" t="s">
        <v>63</v>
      </c>
      <c r="B87" s="22">
        <f>'I Trimestre'!E89</f>
        <v>3189797659.46</v>
      </c>
      <c r="C87" s="22">
        <f>'II Trimestre'!E91</f>
        <v>3409362750.73</v>
      </c>
      <c r="D87" s="22">
        <f>'III Trimestre '!E85</f>
        <v>3548502390.73</v>
      </c>
      <c r="E87" s="22">
        <f>B87</f>
        <v>3189797659.46</v>
      </c>
    </row>
    <row r="88" spans="1:5" ht="15" customHeight="1">
      <c r="A88" s="26" t="s">
        <v>56</v>
      </c>
      <c r="B88" s="32">
        <f>'I Trimestre'!E90</f>
        <v>804620091.27</v>
      </c>
      <c r="C88" s="32">
        <f>'II Trimestre'!E92</f>
        <v>545330000</v>
      </c>
      <c r="D88" s="32">
        <f>'III Trimestre '!E86</f>
        <v>1301312675.68</v>
      </c>
      <c r="E88" s="32">
        <f>SUM(B88:D88)</f>
        <v>2651262766.95</v>
      </c>
    </row>
    <row r="89" spans="1:5" ht="15" customHeight="1">
      <c r="A89" s="27" t="s">
        <v>62</v>
      </c>
      <c r="B89" s="22">
        <f>'I Trimestre'!E91</f>
        <v>150000000</v>
      </c>
      <c r="C89" s="22">
        <f>'II Trimestre'!E93</f>
        <v>0</v>
      </c>
      <c r="D89" s="22">
        <f>'III Trimestre '!E87</f>
        <v>600000000</v>
      </c>
      <c r="E89" s="22">
        <f>SUM(B89:D89)</f>
        <v>750000000</v>
      </c>
    </row>
    <row r="90" spans="1:5" ht="15" customHeight="1">
      <c r="A90" s="27" t="s">
        <v>63</v>
      </c>
      <c r="B90" s="22">
        <f>'I Trimestre'!E92</f>
        <v>654620091.27</v>
      </c>
      <c r="C90" s="22">
        <f>'II Trimestre'!E94</f>
        <v>545330000</v>
      </c>
      <c r="D90" s="22">
        <f>'III Trimestre '!E88</f>
        <v>701312675.6800001</v>
      </c>
      <c r="E90" s="22">
        <f>SUM(B90:D90)</f>
        <v>1901262766.95</v>
      </c>
    </row>
    <row r="91" spans="1:5" ht="15" customHeight="1">
      <c r="A91" s="26" t="s">
        <v>57</v>
      </c>
      <c r="B91" s="32">
        <f>'I Trimestre'!E93</f>
        <v>4281502366.78</v>
      </c>
      <c r="C91" s="32">
        <f>'II Trimestre'!E95</f>
        <v>4391777366.780001</v>
      </c>
      <c r="D91" s="32">
        <f>'III Trimestre '!E89</f>
        <v>5045218057.960001</v>
      </c>
      <c r="E91" s="32">
        <f>E88+E85</f>
        <v>6128145042.46</v>
      </c>
    </row>
    <row r="92" spans="1:5" ht="15" customHeight="1">
      <c r="A92" s="27" t="s">
        <v>62</v>
      </c>
      <c r="B92" s="22">
        <f>'I Trimestre'!E94</f>
        <v>437084616.05</v>
      </c>
      <c r="C92" s="22">
        <f>'II Trimestre'!E96</f>
        <v>437084616.05</v>
      </c>
      <c r="D92" s="22">
        <f>'III Trimestre '!E90</f>
        <v>1103631777.05</v>
      </c>
      <c r="E92" s="22">
        <f>E89+E86</f>
        <v>1037084616.05</v>
      </c>
    </row>
    <row r="93" spans="1:5" ht="15" customHeight="1">
      <c r="A93" s="27" t="s">
        <v>63</v>
      </c>
      <c r="B93" s="22">
        <f>'I Trimestre'!E95</f>
        <v>3844417750.73</v>
      </c>
      <c r="C93" s="22">
        <f>'II Trimestre'!E97</f>
        <v>3954692750.73</v>
      </c>
      <c r="D93" s="22">
        <f>'III Trimestre '!E91</f>
        <v>4249815066.41</v>
      </c>
      <c r="E93" s="22">
        <f>E90+E87</f>
        <v>5091060426.41</v>
      </c>
    </row>
    <row r="94" spans="1:5" ht="15" customHeight="1">
      <c r="A94" s="26" t="s">
        <v>58</v>
      </c>
      <c r="B94" s="32">
        <f>'I Trimestre'!E96</f>
        <v>435055000</v>
      </c>
      <c r="C94" s="32">
        <f>'II Trimestre'!E98</f>
        <v>647871984.5</v>
      </c>
      <c r="D94" s="32">
        <f>'III Trimestre '!E92</f>
        <v>664159651</v>
      </c>
      <c r="E94" s="32">
        <f>SUM(B94:D94)</f>
        <v>1747086635.5</v>
      </c>
    </row>
    <row r="95" spans="1:5" ht="15" customHeight="1">
      <c r="A95" s="27" t="s">
        <v>62</v>
      </c>
      <c r="B95" s="22">
        <f>'I Trimestre'!E97</f>
        <v>0</v>
      </c>
      <c r="C95" s="22">
        <f>'II Trimestre'!E99</f>
        <v>0</v>
      </c>
      <c r="D95" s="22">
        <f>'III Trimestre '!E93</f>
        <v>423373651</v>
      </c>
      <c r="E95" s="22">
        <f>SUM(B95:D95)</f>
        <v>423373651</v>
      </c>
    </row>
    <row r="96" spans="1:5" s="47" customFormat="1" ht="15" customHeight="1">
      <c r="A96" s="46" t="s">
        <v>69</v>
      </c>
      <c r="B96" s="22">
        <f>'I Trimestre'!E98</f>
        <v>0</v>
      </c>
      <c r="C96" s="22">
        <f>'II Trimestre'!E100</f>
        <v>0</v>
      </c>
      <c r="D96" s="22">
        <f>'III Trimestre '!E94</f>
        <v>476296</v>
      </c>
      <c r="E96" s="22">
        <f>SUM(B96:D96)</f>
        <v>476296</v>
      </c>
    </row>
    <row r="97" spans="1:5" s="47" customFormat="1" ht="15" customHeight="1">
      <c r="A97" s="46" t="s">
        <v>70</v>
      </c>
      <c r="B97" s="22">
        <f>'I Trimestre'!E99</f>
        <v>0</v>
      </c>
      <c r="C97" s="22">
        <f>'II Trimestre'!E101</f>
        <v>0</v>
      </c>
      <c r="D97" s="22">
        <f>'III Trimestre '!E95</f>
        <v>10113609.34</v>
      </c>
      <c r="E97" s="22">
        <f>SUM(B97:D97)</f>
        <v>10113609.34</v>
      </c>
    </row>
    <row r="98" spans="1:5" ht="15" customHeight="1">
      <c r="A98" s="27" t="s">
        <v>63</v>
      </c>
      <c r="B98" s="22">
        <f>'I Trimestre'!E100</f>
        <v>435055000</v>
      </c>
      <c r="C98" s="22">
        <f>'II Trimestre'!E102</f>
        <v>647871984.5</v>
      </c>
      <c r="D98" s="22">
        <f>'III Trimestre '!E96</f>
        <v>240786000</v>
      </c>
      <c r="E98" s="22">
        <f>SUM(B98:D98)</f>
        <v>1323712984.5</v>
      </c>
    </row>
    <row r="99" spans="1:5" ht="15" customHeight="1">
      <c r="A99" s="26" t="s">
        <v>59</v>
      </c>
      <c r="B99" s="32">
        <f>'I Trimestre'!E101</f>
        <v>3846447366.78</v>
      </c>
      <c r="C99" s="32">
        <f>'II Trimestre'!E103</f>
        <v>3743905382.2800007</v>
      </c>
      <c r="D99" s="32">
        <f>'III Trimestre '!E97</f>
        <v>4381058406.960001</v>
      </c>
      <c r="E99" s="32">
        <f>E91-E94</f>
        <v>4381058406.96</v>
      </c>
    </row>
    <row r="100" spans="1:5" ht="15" customHeight="1">
      <c r="A100" s="27" t="s">
        <v>62</v>
      </c>
      <c r="B100" s="22">
        <f>'I Trimestre'!E102</f>
        <v>437084616.05</v>
      </c>
      <c r="C100" s="22">
        <f>'II Trimestre'!E104</f>
        <v>437084616.05</v>
      </c>
      <c r="D100" s="22">
        <f>'III Trimestre '!E98</f>
        <v>680258126.05</v>
      </c>
      <c r="E100" s="22">
        <f>E92-E95</f>
        <v>613710965.05</v>
      </c>
    </row>
    <row r="101" spans="1:5" ht="15" customHeight="1">
      <c r="A101" s="27" t="s">
        <v>63</v>
      </c>
      <c r="B101" s="22">
        <f>'I Trimestre'!E103</f>
        <v>3409362750.73</v>
      </c>
      <c r="C101" s="22">
        <f>'II Trimestre'!E105</f>
        <v>3306820766.23</v>
      </c>
      <c r="D101" s="22">
        <f>'III Trimestre '!E99</f>
        <v>4009029066.41</v>
      </c>
      <c r="E101" s="22">
        <f>E93-E98</f>
        <v>3767347441.91</v>
      </c>
    </row>
    <row r="102" spans="1:5" ht="15" customHeight="1" thickBot="1">
      <c r="A102" s="28"/>
      <c r="B102" s="29"/>
      <c r="C102" s="29"/>
      <c r="D102" s="29"/>
      <c r="E102" s="29"/>
    </row>
    <row r="103" ht="15" customHeight="1" thickTop="1">
      <c r="A103" s="68" t="s">
        <v>74</v>
      </c>
    </row>
    <row r="104" ht="15" customHeight="1"/>
    <row r="105" ht="15" customHeight="1">
      <c r="A105" s="81" t="s">
        <v>77</v>
      </c>
    </row>
  </sheetData>
  <sheetProtection/>
  <mergeCells count="12">
    <mergeCell ref="A58:E58"/>
    <mergeCell ref="A81:E81"/>
    <mergeCell ref="A79:E79"/>
    <mergeCell ref="A80:E80"/>
    <mergeCell ref="A57:E57"/>
    <mergeCell ref="A1:F1"/>
    <mergeCell ref="A8:F8"/>
    <mergeCell ref="A9:F9"/>
    <mergeCell ref="A34:E34"/>
    <mergeCell ref="A35:E35"/>
    <mergeCell ref="A56:E56"/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6"/>
  <sheetViews>
    <sheetView zoomScale="80" zoomScaleNormal="80" zoomScalePageLayoutView="0" workbookViewId="0" topLeftCell="A13">
      <selection activeCell="B41" sqref="B41"/>
    </sheetView>
  </sheetViews>
  <sheetFormatPr defaultColWidth="11.57421875" defaultRowHeight="15"/>
  <cols>
    <col min="1" max="1" width="54.28125" style="2" customWidth="1"/>
    <col min="2" max="2" width="16.421875" style="2" customWidth="1"/>
    <col min="3" max="3" width="18.8515625" style="2" customWidth="1"/>
    <col min="4" max="4" width="24.28125" style="2" customWidth="1"/>
    <col min="5" max="5" width="18.28125" style="2" bestFit="1" customWidth="1"/>
    <col min="6" max="6" width="16.421875" style="2" customWidth="1"/>
    <col min="7" max="7" width="19.57421875" style="2" customWidth="1"/>
    <col min="8" max="8" width="15.57421875" style="2" customWidth="1"/>
    <col min="9" max="9" width="26.140625" style="2" customWidth="1"/>
    <col min="10" max="15" width="15.57421875" style="2" customWidth="1"/>
    <col min="16" max="16384" width="11.57421875" style="2" customWidth="1"/>
  </cols>
  <sheetData>
    <row r="1" spans="1:7" ht="15" customHeight="1">
      <c r="A1" s="273" t="s">
        <v>0</v>
      </c>
      <c r="B1" s="273"/>
      <c r="C1" s="273"/>
      <c r="D1" s="273"/>
      <c r="E1" s="273"/>
      <c r="F1" s="273"/>
      <c r="G1" s="273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35">
        <v>2019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7" ht="15" customHeight="1">
      <c r="A8" s="273" t="s">
        <v>1</v>
      </c>
      <c r="B8" s="273"/>
      <c r="C8" s="273"/>
      <c r="D8" s="273"/>
      <c r="E8" s="273"/>
      <c r="F8" s="273"/>
      <c r="G8" s="273"/>
    </row>
    <row r="9" spans="1:7" ht="15" customHeight="1">
      <c r="A9" s="273" t="s">
        <v>2</v>
      </c>
      <c r="B9" s="273"/>
      <c r="C9" s="273"/>
      <c r="D9" s="273"/>
      <c r="E9" s="273"/>
      <c r="F9" s="273"/>
      <c r="G9" s="273"/>
    </row>
    <row r="10" ht="15" customHeight="1"/>
    <row r="11" spans="1:7" ht="15" customHeight="1" thickBot="1">
      <c r="A11" s="10" t="s">
        <v>9</v>
      </c>
      <c r="B11" s="10" t="s">
        <v>10</v>
      </c>
      <c r="C11" s="10" t="s">
        <v>45</v>
      </c>
      <c r="D11" s="10" t="s">
        <v>46</v>
      </c>
      <c r="E11" s="10" t="s">
        <v>47</v>
      </c>
      <c r="F11" s="10" t="s">
        <v>48</v>
      </c>
      <c r="G11" s="10" t="s">
        <v>49</v>
      </c>
    </row>
    <row r="12" spans="1:7" ht="15" customHeight="1">
      <c r="A12" s="11"/>
      <c r="B12" s="11"/>
      <c r="C12" s="11"/>
      <c r="D12" s="11"/>
      <c r="E12" s="11"/>
      <c r="F12" s="11"/>
      <c r="G12" s="11"/>
    </row>
    <row r="13" ht="15" customHeight="1">
      <c r="A13" s="12" t="s">
        <v>24</v>
      </c>
    </row>
    <row r="14" spans="1:7" ht="15" customHeight="1">
      <c r="A14" s="13" t="s">
        <v>25</v>
      </c>
      <c r="B14" s="2" t="s">
        <v>26</v>
      </c>
      <c r="C14" s="14">
        <f>'I Trimestre'!F14</f>
        <v>0</v>
      </c>
      <c r="D14" s="14">
        <f>'II Trimestre'!F14</f>
        <v>0</v>
      </c>
      <c r="E14" s="14">
        <f>'III Trimestre '!F14</f>
        <v>133</v>
      </c>
      <c r="F14" s="14" t="e">
        <f>#REF!</f>
        <v>#REF!</v>
      </c>
      <c r="G14" s="15" t="e">
        <f>SUM(C14:F14)</f>
        <v>#REF!</v>
      </c>
    </row>
    <row r="15" spans="1:7" ht="15" customHeight="1">
      <c r="A15" s="13" t="s">
        <v>27</v>
      </c>
      <c r="B15" s="2" t="s">
        <v>26</v>
      </c>
      <c r="C15" s="14">
        <f>'I Trimestre'!F15</f>
        <v>111</v>
      </c>
      <c r="D15" s="14">
        <f>'II Trimestre'!F15</f>
        <v>0</v>
      </c>
      <c r="E15" s="14">
        <f>'III Trimestre '!F15</f>
        <v>58</v>
      </c>
      <c r="F15" s="14" t="e">
        <f>#REF!</f>
        <v>#REF!</v>
      </c>
      <c r="G15" s="15" t="e">
        <f>SUM(C15:F15)</f>
        <v>#REF!</v>
      </c>
    </row>
    <row r="16" spans="1:7" ht="15" customHeight="1">
      <c r="A16" s="12" t="s">
        <v>28</v>
      </c>
      <c r="C16" s="14"/>
      <c r="D16" s="14"/>
      <c r="E16" s="14"/>
      <c r="F16" s="14"/>
      <c r="G16" s="15"/>
    </row>
    <row r="17" spans="1:7" ht="15" customHeight="1">
      <c r="A17" s="13" t="s">
        <v>25</v>
      </c>
      <c r="C17" s="14"/>
      <c r="D17" s="14"/>
      <c r="E17" s="14"/>
      <c r="F17" s="14"/>
      <c r="G17" s="15"/>
    </row>
    <row r="18" spans="1:7" s="34" customFormat="1" ht="15" customHeight="1">
      <c r="A18" s="13"/>
      <c r="B18" s="39" t="s">
        <v>29</v>
      </c>
      <c r="C18" s="14" t="e">
        <f>'I Trimestre'!#REF!</f>
        <v>#REF!</v>
      </c>
      <c r="D18" s="14" t="e">
        <f>'II Trimestre'!#REF!</f>
        <v>#REF!</v>
      </c>
      <c r="E18" s="14">
        <f>'III Trimestre '!F18</f>
        <v>84</v>
      </c>
      <c r="F18" s="14" t="e">
        <f>#REF!</f>
        <v>#REF!</v>
      </c>
      <c r="G18" s="36"/>
    </row>
    <row r="19" spans="1:7" s="34" customFormat="1" ht="15" customHeight="1">
      <c r="A19" s="40" t="s">
        <v>67</v>
      </c>
      <c r="B19" s="34" t="s">
        <v>26</v>
      </c>
      <c r="C19" s="14" t="e">
        <f>'I Trimestre'!#REF!</f>
        <v>#REF!</v>
      </c>
      <c r="D19" s="14" t="e">
        <f>'II Trimestre'!#REF!</f>
        <v>#REF!</v>
      </c>
      <c r="E19" s="14">
        <f>'III Trimestre '!F19</f>
        <v>0</v>
      </c>
      <c r="F19" s="14" t="e">
        <f>#REF!</f>
        <v>#REF!</v>
      </c>
      <c r="G19" s="60" t="e">
        <f>SUM(C19:F19)</f>
        <v>#REF!</v>
      </c>
    </row>
    <row r="20" spans="1:7" ht="15" customHeight="1">
      <c r="A20" s="40" t="s">
        <v>68</v>
      </c>
      <c r="B20" s="39" t="s">
        <v>26</v>
      </c>
      <c r="C20" s="14" t="e">
        <f>'I Trimestre'!#REF!</f>
        <v>#REF!</v>
      </c>
      <c r="D20" s="14" t="e">
        <f>'II Trimestre'!#REF!</f>
        <v>#REF!</v>
      </c>
      <c r="E20" s="14">
        <f>'III Trimestre '!F20</f>
        <v>84</v>
      </c>
      <c r="F20" s="14" t="e">
        <f>#REF!</f>
        <v>#REF!</v>
      </c>
      <c r="G20" s="60" t="e">
        <f>SUM(C20:F20)</f>
        <v>#REF!</v>
      </c>
    </row>
    <row r="21" spans="1:7" ht="15" customHeight="1">
      <c r="A21" s="13"/>
      <c r="B21" s="34"/>
      <c r="C21" s="14"/>
      <c r="D21" s="14"/>
      <c r="E21" s="14"/>
      <c r="F21" s="14"/>
      <c r="G21" s="15"/>
    </row>
    <row r="22" spans="1:7" ht="15" customHeight="1">
      <c r="A22" s="13" t="s">
        <v>27</v>
      </c>
      <c r="C22" s="14"/>
      <c r="D22" s="14"/>
      <c r="E22" s="14"/>
      <c r="F22" s="14"/>
      <c r="G22" s="15"/>
    </row>
    <row r="23" spans="1:7" ht="15" customHeight="1">
      <c r="A23" s="13"/>
      <c r="B23" s="2" t="s">
        <v>26</v>
      </c>
      <c r="C23" s="14" t="e">
        <f>'I Trimestre'!#REF!</f>
        <v>#REF!</v>
      </c>
      <c r="D23" s="14">
        <f>'II Trimestre'!F21</f>
        <v>150</v>
      </c>
      <c r="E23" s="14">
        <f>'III Trimestre '!F23</f>
        <v>0</v>
      </c>
      <c r="F23" s="14" t="e">
        <f>#REF!</f>
        <v>#REF!</v>
      </c>
      <c r="G23" s="15" t="e">
        <f>SUM(C23:F23)</f>
        <v>#REF!</v>
      </c>
    </row>
    <row r="24" spans="1:7" ht="15" customHeight="1">
      <c r="A24" s="13"/>
      <c r="B24" s="2" t="s">
        <v>29</v>
      </c>
      <c r="C24" s="14">
        <f>'I Trimestre'!F20</f>
        <v>0</v>
      </c>
      <c r="D24" s="14">
        <f>'II Trimestre'!F22</f>
        <v>0</v>
      </c>
      <c r="E24" s="14">
        <f>'III Trimestre '!F24</f>
        <v>0</v>
      </c>
      <c r="F24" s="14" t="e">
        <f>#REF!</f>
        <v>#REF!</v>
      </c>
      <c r="G24" s="15" t="e">
        <f>SUM(C24:F24)</f>
        <v>#REF!</v>
      </c>
    </row>
    <row r="25" spans="1:7" ht="15" customHeight="1">
      <c r="A25" s="63" t="s">
        <v>30</v>
      </c>
      <c r="C25" s="66">
        <f>SUM(C26:C27)</f>
        <v>66</v>
      </c>
      <c r="D25" s="66">
        <f>SUM(D26:D27)</f>
        <v>0</v>
      </c>
      <c r="E25" s="66">
        <f>SUM(E26:E27)</f>
        <v>116</v>
      </c>
      <c r="F25" s="66" t="e">
        <f>SUM(F26:F27)</f>
        <v>#REF!</v>
      </c>
      <c r="G25" s="66" t="e">
        <f>SUM(G26:G27)</f>
        <v>#REF!</v>
      </c>
    </row>
    <row r="26" spans="1:7" ht="15" customHeight="1">
      <c r="A26" s="13" t="s">
        <v>25</v>
      </c>
      <c r="B26" s="2" t="s">
        <v>26</v>
      </c>
      <c r="C26" s="14">
        <f>'I Trimestre'!F22</f>
        <v>0</v>
      </c>
      <c r="D26" s="14">
        <f>'II Trimestre'!F26</f>
        <v>0</v>
      </c>
      <c r="E26" s="14">
        <f>'III Trimestre '!F26</f>
        <v>116</v>
      </c>
      <c r="F26" s="14" t="e">
        <f>#REF!</f>
        <v>#REF!</v>
      </c>
      <c r="G26" s="15" t="e">
        <f>SUM(C26:F26)</f>
        <v>#REF!</v>
      </c>
    </row>
    <row r="27" spans="1:7" ht="15" customHeight="1">
      <c r="A27" s="13" t="s">
        <v>27</v>
      </c>
      <c r="B27" s="2" t="s">
        <v>26</v>
      </c>
      <c r="C27" s="14">
        <f>'I Trimestre'!F23</f>
        <v>66</v>
      </c>
      <c r="D27" s="14">
        <f>'II Trimestre'!F27</f>
        <v>0</v>
      </c>
      <c r="E27" s="14">
        <f>'III Trimestre '!F27</f>
        <v>0</v>
      </c>
      <c r="F27" s="14" t="e">
        <f>#REF!</f>
        <v>#REF!</v>
      </c>
      <c r="G27" s="15" t="e">
        <f>SUM(C27:F27)</f>
        <v>#REF!</v>
      </c>
    </row>
    <row r="28" spans="3:6" ht="15" customHeight="1">
      <c r="C28" s="14">
        <f>'I Trimestre'!F28</f>
        <v>0</v>
      </c>
      <c r="D28" s="14">
        <f>'II Trimestre'!F28</f>
        <v>0</v>
      </c>
      <c r="E28" s="14">
        <f>'III Trimestre '!F28</f>
        <v>0</v>
      </c>
      <c r="F28" s="14" t="e">
        <f>#REF!</f>
        <v>#REF!</v>
      </c>
    </row>
    <row r="29" spans="1:8" ht="15" customHeight="1" thickBot="1">
      <c r="A29" s="16" t="s">
        <v>31</v>
      </c>
      <c r="B29" s="16"/>
      <c r="C29" s="67" t="e">
        <f>C14+C15+C19+C23+C26+C27</f>
        <v>#REF!</v>
      </c>
      <c r="D29" s="67" t="e">
        <f>D14+D15+D19+D23+D26+D27</f>
        <v>#REF!</v>
      </c>
      <c r="E29" s="67">
        <f>E14+E15+E19+E23+E26+E27</f>
        <v>307</v>
      </c>
      <c r="F29" s="67" t="e">
        <f>F14+F15+F20+F23+F26+F27</f>
        <v>#REF!</v>
      </c>
      <c r="G29" s="67" t="e">
        <f>G14+G15+G20+G23+G26+G27</f>
        <v>#REF!</v>
      </c>
      <c r="H29" s="52"/>
    </row>
    <row r="30" spans="1:15" ht="15" customHeight="1" thickTop="1">
      <c r="A30" s="17" t="s">
        <v>64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ht="15" customHeight="1">
      <c r="A31" s="198" t="s">
        <v>115</v>
      </c>
    </row>
    <row r="32" ht="15" customHeight="1"/>
    <row r="33" ht="15" customHeight="1"/>
    <row r="34" spans="1:6" ht="15" customHeight="1">
      <c r="A34" s="274" t="s">
        <v>32</v>
      </c>
      <c r="B34" s="274"/>
      <c r="C34" s="274"/>
      <c r="D34" s="274"/>
      <c r="E34" s="274"/>
      <c r="F34" s="274"/>
    </row>
    <row r="35" spans="1:6" ht="15" customHeight="1">
      <c r="A35" s="273" t="s">
        <v>33</v>
      </c>
      <c r="B35" s="273"/>
      <c r="C35" s="273"/>
      <c r="D35" s="273"/>
      <c r="E35" s="273"/>
      <c r="F35" s="273"/>
    </row>
    <row r="36" spans="1:14" ht="15" customHeight="1">
      <c r="A36" s="273" t="s">
        <v>65</v>
      </c>
      <c r="B36" s="273"/>
      <c r="C36" s="273"/>
      <c r="D36" s="273"/>
      <c r="E36" s="273"/>
      <c r="F36" s="273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6" ht="15" customHeight="1" thickBot="1">
      <c r="A38" s="10" t="s">
        <v>9</v>
      </c>
      <c r="B38" s="10" t="s">
        <v>45</v>
      </c>
      <c r="C38" s="10" t="s">
        <v>46</v>
      </c>
      <c r="D38" s="10" t="s">
        <v>47</v>
      </c>
      <c r="E38" s="10" t="s">
        <v>48</v>
      </c>
      <c r="F38" s="10" t="s">
        <v>49</v>
      </c>
    </row>
    <row r="39" ht="15" customHeight="1"/>
    <row r="40" spans="1:6" ht="15" customHeight="1">
      <c r="A40" s="2" t="s">
        <v>34</v>
      </c>
      <c r="B40" s="9">
        <f>'I Trimestre'!E40</f>
        <v>0</v>
      </c>
      <c r="C40" s="9">
        <f>'II Trimestre'!E40</f>
        <v>0</v>
      </c>
      <c r="D40" s="9">
        <f>'III Trimestre '!E38</f>
        <v>423373651</v>
      </c>
      <c r="E40" s="9" t="e">
        <f>#REF!</f>
        <v>#REF!</v>
      </c>
      <c r="F40" s="9" t="e">
        <f>SUM(B40:E40)</f>
        <v>#REF!</v>
      </c>
    </row>
    <row r="41" spans="1:6" ht="15" customHeight="1">
      <c r="A41" s="12" t="s">
        <v>24</v>
      </c>
      <c r="B41" s="9">
        <f>'I Trimestre'!E41</f>
        <v>0</v>
      </c>
      <c r="C41" s="9">
        <f>'II Trimestre'!E41</f>
        <v>0</v>
      </c>
      <c r="D41" s="9">
        <f>'III Trimestre '!E39</f>
        <v>399195296</v>
      </c>
      <c r="E41" s="9" t="e">
        <f>#REF!</f>
        <v>#REF!</v>
      </c>
      <c r="F41" s="9" t="e">
        <f>SUM(B41:E41)</f>
        <v>#REF!</v>
      </c>
    </row>
    <row r="42" spans="1:6" ht="15" customHeight="1">
      <c r="A42" s="12" t="s">
        <v>28</v>
      </c>
      <c r="B42" s="9">
        <f>'I Trimestre'!E42</f>
        <v>0</v>
      </c>
      <c r="C42" s="9">
        <f>'II Trimestre'!E42</f>
        <v>0</v>
      </c>
      <c r="D42" s="9">
        <f>'III Trimestre '!E40</f>
        <v>10113609</v>
      </c>
      <c r="E42" s="9" t="e">
        <f>#REF!</f>
        <v>#REF!</v>
      </c>
      <c r="F42" s="9" t="e">
        <f>SUM(B42:E42)</f>
        <v>#REF!</v>
      </c>
    </row>
    <row r="43" spans="1:6" ht="15" customHeight="1">
      <c r="A43" s="12" t="s">
        <v>30</v>
      </c>
      <c r="B43" s="9">
        <f>'I Trimestre'!E43</f>
        <v>0</v>
      </c>
      <c r="C43" s="9">
        <f>'II Trimestre'!E43</f>
        <v>0</v>
      </c>
      <c r="D43" s="9">
        <f>'III Trimestre '!E41</f>
        <v>14064746</v>
      </c>
      <c r="E43" s="9" t="e">
        <f>#REF!</f>
        <v>#REF!</v>
      </c>
      <c r="F43" s="9" t="e">
        <f>SUM(B43:E43)</f>
        <v>#REF!</v>
      </c>
    </row>
    <row r="44" spans="1:6" ht="15" customHeight="1">
      <c r="A44" s="12" t="s">
        <v>35</v>
      </c>
      <c r="B44" s="9">
        <f>'I Trimestre'!E44</f>
        <v>0</v>
      </c>
      <c r="C44" s="9">
        <f>'II Trimestre'!E45</f>
        <v>0</v>
      </c>
      <c r="D44" s="9">
        <f>'III Trimestre '!E42</f>
        <v>0</v>
      </c>
      <c r="E44" s="9" t="e">
        <f>#REF!</f>
        <v>#REF!</v>
      </c>
      <c r="F44" s="9" t="e">
        <f>SUM(B44:E44)</f>
        <v>#REF!</v>
      </c>
    </row>
    <row r="45" spans="1:6" ht="15" customHeight="1">
      <c r="A45" s="12"/>
      <c r="B45" s="9"/>
      <c r="C45" s="9"/>
      <c r="D45" s="9"/>
      <c r="E45" s="9"/>
      <c r="F45" s="9"/>
    </row>
    <row r="46" spans="1:6" ht="15" customHeight="1">
      <c r="A46" s="2" t="s">
        <v>36</v>
      </c>
      <c r="B46" s="9">
        <f>'I Trimestre'!E46</f>
        <v>445552172.2</v>
      </c>
      <c r="C46" s="9">
        <f>'II Trimestre'!E47</f>
        <v>647871984.5</v>
      </c>
      <c r="D46" s="9">
        <f>'III Trimestre '!E44</f>
        <v>240786000</v>
      </c>
      <c r="E46" s="9" t="e">
        <f>#REF!</f>
        <v>#REF!</v>
      </c>
      <c r="F46" s="9" t="e">
        <f>SUM(B46:E46)</f>
        <v>#REF!</v>
      </c>
    </row>
    <row r="47" spans="1:6" ht="15" customHeight="1">
      <c r="A47" s="12" t="s">
        <v>24</v>
      </c>
      <c r="B47" s="9">
        <f>'I Trimestre'!E47</f>
        <v>435055000</v>
      </c>
      <c r="C47" s="9">
        <f>'II Trimestre'!E48</f>
        <v>621239000</v>
      </c>
      <c r="D47" s="9">
        <f>'III Trimestre '!E45</f>
        <v>240786000</v>
      </c>
      <c r="E47" s="9" t="e">
        <f>#REF!</f>
        <v>#REF!</v>
      </c>
      <c r="F47" s="9" t="e">
        <f>SUM(B47:E47)</f>
        <v>#REF!</v>
      </c>
    </row>
    <row r="48" spans="1:6" ht="15" customHeight="1">
      <c r="A48" s="12" t="s">
        <v>28</v>
      </c>
      <c r="B48" s="9">
        <f>'I Trimestre'!E48</f>
        <v>0</v>
      </c>
      <c r="C48" s="9">
        <f>'II Trimestre'!E49</f>
        <v>8444047.5</v>
      </c>
      <c r="D48" s="9">
        <f>'III Trimestre '!E46</f>
        <v>0</v>
      </c>
      <c r="E48" s="9" t="e">
        <f>#REF!</f>
        <v>#REF!</v>
      </c>
      <c r="F48" s="9" t="e">
        <f>SUM(B48:E48)</f>
        <v>#REF!</v>
      </c>
    </row>
    <row r="49" spans="1:6" ht="15" customHeight="1">
      <c r="A49" s="12" t="s">
        <v>30</v>
      </c>
      <c r="B49" s="9">
        <f>'I Trimestre'!E49</f>
        <v>10497172.2</v>
      </c>
      <c r="C49" s="9">
        <f>'II Trimestre'!E50</f>
        <v>18188937</v>
      </c>
      <c r="D49" s="9">
        <f>'III Trimestre '!E47</f>
        <v>0</v>
      </c>
      <c r="E49" s="9" t="e">
        <f>#REF!</f>
        <v>#REF!</v>
      </c>
      <c r="F49" s="9" t="e">
        <f>SUM(B49:E49)</f>
        <v>#REF!</v>
      </c>
    </row>
    <row r="50" spans="1:6" ht="15" customHeight="1">
      <c r="A50" s="12" t="s">
        <v>35</v>
      </c>
      <c r="B50" s="9">
        <f>'I Trimestre'!E51</f>
        <v>0</v>
      </c>
      <c r="C50" s="9">
        <f>'II Trimestre'!E53</f>
        <v>0</v>
      </c>
      <c r="D50" s="9">
        <f>'III Trimestre '!E48</f>
        <v>0</v>
      </c>
      <c r="E50" s="9" t="e">
        <f>#REF!</f>
        <v>#REF!</v>
      </c>
      <c r="F50" s="9" t="e">
        <f>SUM(B50:E50)</f>
        <v>#REF!</v>
      </c>
    </row>
    <row r="51" spans="2:6" ht="15" customHeight="1">
      <c r="B51" s="9"/>
      <c r="C51" s="9"/>
      <c r="D51" s="9"/>
      <c r="E51" s="9"/>
      <c r="F51" s="9"/>
    </row>
    <row r="52" spans="1:6" ht="15" customHeight="1" thickBot="1">
      <c r="A52" s="16" t="s">
        <v>31</v>
      </c>
      <c r="B52" s="31">
        <f>B40+B46</f>
        <v>445552172.2</v>
      </c>
      <c r="C52" s="31">
        <f>C40+C46</f>
        <v>647871984.5</v>
      </c>
      <c r="D52" s="31">
        <f>D40+D46</f>
        <v>664159651</v>
      </c>
      <c r="E52" s="31" t="e">
        <f>E40+E46</f>
        <v>#REF!</v>
      </c>
      <c r="F52" s="31" t="e">
        <f>F40+F46</f>
        <v>#REF!</v>
      </c>
    </row>
    <row r="53" ht="15" customHeight="1" thickTop="1">
      <c r="A53" s="198" t="s">
        <v>115</v>
      </c>
    </row>
    <row r="54" ht="15" customHeight="1"/>
    <row r="55" ht="15" customHeight="1"/>
    <row r="56" spans="1:6" ht="15" customHeight="1">
      <c r="A56" s="273" t="s">
        <v>37</v>
      </c>
      <c r="B56" s="273"/>
      <c r="C56" s="273"/>
      <c r="D56" s="273"/>
      <c r="E56" s="273"/>
      <c r="F56" s="273"/>
    </row>
    <row r="57" spans="1:6" ht="15" customHeight="1">
      <c r="A57" s="273" t="s">
        <v>33</v>
      </c>
      <c r="B57" s="273"/>
      <c r="C57" s="273"/>
      <c r="D57" s="273"/>
      <c r="E57" s="273"/>
      <c r="F57" s="273"/>
    </row>
    <row r="58" spans="1:14" ht="15" customHeight="1">
      <c r="A58" s="273" t="s">
        <v>65</v>
      </c>
      <c r="B58" s="273"/>
      <c r="C58" s="273"/>
      <c r="D58" s="273"/>
      <c r="E58" s="273"/>
      <c r="F58" s="273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19"/>
    </row>
    <row r="60" spans="1:6" ht="15" customHeight="1" thickBot="1">
      <c r="A60" s="20" t="s">
        <v>38</v>
      </c>
      <c r="B60" s="10" t="s">
        <v>45</v>
      </c>
      <c r="C60" s="10" t="s">
        <v>46</v>
      </c>
      <c r="D60" s="10" t="s">
        <v>47</v>
      </c>
      <c r="E60" s="10" t="s">
        <v>48</v>
      </c>
      <c r="F60" s="10" t="s">
        <v>49</v>
      </c>
    </row>
    <row r="61" ht="15" customHeight="1"/>
    <row r="62" spans="1:6" ht="15" customHeight="1">
      <c r="A62" s="2" t="s">
        <v>34</v>
      </c>
      <c r="B62" s="9">
        <f>SUM(B63:B66)</f>
        <v>0</v>
      </c>
      <c r="C62" s="9">
        <f>'II Trimestre'!E65</f>
        <v>0</v>
      </c>
      <c r="D62" s="9">
        <f>SUM(D63:D66)</f>
        <v>423373651</v>
      </c>
      <c r="E62" s="9" t="e">
        <f>SUM(E63:E66)</f>
        <v>#REF!</v>
      </c>
      <c r="F62" s="9" t="e">
        <f>SUM(F63:F66)</f>
        <v>#REF!</v>
      </c>
    </row>
    <row r="63" spans="1:6" ht="15" customHeight="1">
      <c r="A63" s="2" t="s">
        <v>39</v>
      </c>
      <c r="B63" s="9">
        <f>'I Trimestre'!E64</f>
        <v>0</v>
      </c>
      <c r="C63" s="9">
        <f>'II Trimestre'!E66</f>
        <v>0</v>
      </c>
      <c r="D63" s="9">
        <f>'III Trimestre '!E61</f>
        <v>10113609</v>
      </c>
      <c r="E63" s="9" t="e">
        <f>#REF!</f>
        <v>#REF!</v>
      </c>
      <c r="F63" s="9" t="e">
        <f>SUM(B63:E63)</f>
        <v>#REF!</v>
      </c>
    </row>
    <row r="64" spans="1:6" ht="15" customHeight="1">
      <c r="A64" s="2" t="s">
        <v>61</v>
      </c>
      <c r="B64" s="9">
        <f>+B41</f>
        <v>0</v>
      </c>
      <c r="C64" s="9">
        <f>+C41</f>
        <v>0</v>
      </c>
      <c r="D64" s="9">
        <f>+D41</f>
        <v>399195296</v>
      </c>
      <c r="E64" s="9" t="e">
        <f>+E41</f>
        <v>#REF!</v>
      </c>
      <c r="F64" s="9" t="e">
        <f>+F41</f>
        <v>#REF!</v>
      </c>
    </row>
    <row r="65" spans="1:6" ht="15" customHeight="1">
      <c r="A65" s="186" t="s">
        <v>30</v>
      </c>
      <c r="B65" s="9">
        <f>+B43</f>
        <v>0</v>
      </c>
      <c r="C65" s="9"/>
      <c r="D65" s="9">
        <f>+D43</f>
        <v>14064746</v>
      </c>
      <c r="E65" s="9" t="e">
        <f>+E43</f>
        <v>#REF!</v>
      </c>
      <c r="F65" s="9" t="e">
        <f>SUM(B65:E65)</f>
        <v>#REF!</v>
      </c>
    </row>
    <row r="66" spans="1:6" ht="15" customHeight="1">
      <c r="A66" s="140" t="s">
        <v>35</v>
      </c>
      <c r="B66" s="167">
        <f>'I Trimestre'!E67</f>
        <v>0</v>
      </c>
      <c r="C66" s="167">
        <f>'II Trimestre'!E69</f>
        <v>0</v>
      </c>
      <c r="D66" s="167">
        <f>'III Trimestre '!E64</f>
        <v>0</v>
      </c>
      <c r="E66" s="167" t="e">
        <f>#REF!</f>
        <v>#REF!</v>
      </c>
      <c r="F66" s="167" t="e">
        <f>SUM(B66:E66)</f>
        <v>#REF!</v>
      </c>
    </row>
    <row r="67" spans="1:6" ht="15" customHeight="1">
      <c r="A67" s="2" t="s">
        <v>43</v>
      </c>
      <c r="B67" s="9"/>
      <c r="C67" s="9"/>
      <c r="D67" s="9"/>
      <c r="E67" s="9"/>
      <c r="F67" s="9"/>
    </row>
    <row r="68" spans="2:6" ht="15" customHeight="1">
      <c r="B68" s="9"/>
      <c r="C68" s="9"/>
      <c r="D68" s="9"/>
      <c r="E68" s="9"/>
      <c r="F68" s="9"/>
    </row>
    <row r="69" spans="1:6" ht="15" customHeight="1">
      <c r="A69" s="2" t="s">
        <v>36</v>
      </c>
      <c r="B69" s="9">
        <f>SUM(B70:B73)</f>
        <v>435055000</v>
      </c>
      <c r="C69" s="9">
        <f>'II Trimestre'!E72</f>
        <v>647871984.5</v>
      </c>
      <c r="D69" s="9">
        <f>'III Trimestre '!E67</f>
        <v>240786000</v>
      </c>
      <c r="E69" s="9" t="e">
        <f>#REF!</f>
        <v>#REF!</v>
      </c>
      <c r="F69" s="9" t="e">
        <f>SUM(B69:E69)</f>
        <v>#REF!</v>
      </c>
    </row>
    <row r="70" spans="1:6" ht="15" customHeight="1">
      <c r="A70" s="2" t="s">
        <v>44</v>
      </c>
      <c r="B70" s="9">
        <f>'I Trimestre'!E71</f>
        <v>435055000</v>
      </c>
      <c r="C70" s="9">
        <f>'II Trimestre'!E73</f>
        <v>621239000</v>
      </c>
      <c r="D70" s="9">
        <f>'III Trimestre '!E68</f>
        <v>240786000</v>
      </c>
      <c r="E70" s="9" t="e">
        <f>#REF!</f>
        <v>#REF!</v>
      </c>
      <c r="F70" s="9" t="e">
        <f>SUM(B70:E70)</f>
        <v>#REF!</v>
      </c>
    </row>
    <row r="71" spans="1:6" ht="15" customHeight="1">
      <c r="A71" s="140" t="s">
        <v>28</v>
      </c>
      <c r="B71" s="167">
        <f>+B48</f>
        <v>0</v>
      </c>
      <c r="C71" s="167">
        <v>0</v>
      </c>
      <c r="D71" s="167">
        <v>0</v>
      </c>
      <c r="E71" s="167">
        <v>0</v>
      </c>
      <c r="F71" s="167">
        <f>SUM(B71:E71)</f>
        <v>0</v>
      </c>
    </row>
    <row r="72" spans="1:6" ht="15" customHeight="1">
      <c r="A72" s="186" t="s">
        <v>30</v>
      </c>
      <c r="B72" s="9"/>
      <c r="C72" s="9"/>
      <c r="D72" s="9"/>
      <c r="E72" s="9"/>
      <c r="F72" s="9"/>
    </row>
    <row r="73" spans="1:6" ht="15" customHeight="1">
      <c r="A73" s="140" t="s">
        <v>35</v>
      </c>
      <c r="B73" s="167">
        <v>0</v>
      </c>
      <c r="C73" s="167">
        <v>0</v>
      </c>
      <c r="D73" s="167">
        <v>0</v>
      </c>
      <c r="E73" s="167">
        <v>0</v>
      </c>
      <c r="F73" s="167">
        <v>0</v>
      </c>
    </row>
    <row r="74" spans="1:6" ht="15" customHeight="1">
      <c r="A74" s="2" t="s">
        <v>43</v>
      </c>
      <c r="B74" s="9"/>
      <c r="C74" s="9"/>
      <c r="D74" s="9"/>
      <c r="E74" s="9"/>
      <c r="F74" s="9"/>
    </row>
    <row r="75" spans="1:6" ht="15" customHeight="1" thickBot="1">
      <c r="A75" s="16" t="s">
        <v>31</v>
      </c>
      <c r="B75" s="31">
        <f>B62+B69</f>
        <v>435055000</v>
      </c>
      <c r="C75" s="31">
        <f>C62+C69</f>
        <v>647871984.5</v>
      </c>
      <c r="D75" s="31">
        <f>D62+D69</f>
        <v>664159651</v>
      </c>
      <c r="E75" s="31" t="e">
        <f>E62+E69</f>
        <v>#REF!</v>
      </c>
      <c r="F75" s="31" t="e">
        <f>F62+F69</f>
        <v>#REF!</v>
      </c>
    </row>
    <row r="76" ht="15" customHeight="1" thickTop="1">
      <c r="A76" s="198" t="s">
        <v>115</v>
      </c>
    </row>
    <row r="77" ht="15" customHeight="1"/>
    <row r="78" ht="15" customHeight="1"/>
    <row r="79" spans="1:6" ht="15" customHeight="1">
      <c r="A79" s="273" t="s">
        <v>52</v>
      </c>
      <c r="B79" s="273"/>
      <c r="C79" s="273"/>
      <c r="D79" s="273"/>
      <c r="E79" s="273"/>
      <c r="F79" s="273"/>
    </row>
    <row r="80" spans="1:6" ht="15" customHeight="1">
      <c r="A80" s="273" t="s">
        <v>53</v>
      </c>
      <c r="B80" s="273"/>
      <c r="C80" s="273"/>
      <c r="D80" s="273"/>
      <c r="E80" s="273"/>
      <c r="F80" s="273"/>
    </row>
    <row r="81" spans="1:6" ht="15" customHeight="1">
      <c r="A81" s="273" t="s">
        <v>65</v>
      </c>
      <c r="B81" s="273"/>
      <c r="C81" s="273"/>
      <c r="D81" s="273"/>
      <c r="E81" s="273"/>
      <c r="F81" s="273"/>
    </row>
    <row r="82" spans="1:6" ht="15" customHeight="1">
      <c r="A82" s="23"/>
      <c r="B82" s="22"/>
      <c r="C82" s="22"/>
      <c r="D82" s="22"/>
      <c r="E82" s="22"/>
      <c r="F82" s="1"/>
    </row>
    <row r="83" spans="1:6" ht="15" customHeight="1" thickBot="1">
      <c r="A83" s="24" t="s">
        <v>38</v>
      </c>
      <c r="B83" s="25" t="s">
        <v>45</v>
      </c>
      <c r="C83" s="25" t="s">
        <v>46</v>
      </c>
      <c r="D83" s="25" t="s">
        <v>47</v>
      </c>
      <c r="E83" s="25" t="s">
        <v>54</v>
      </c>
      <c r="F83" s="25" t="s">
        <v>49</v>
      </c>
    </row>
    <row r="84" spans="1:6" ht="15" customHeight="1">
      <c r="A84" s="23"/>
      <c r="B84" s="22"/>
      <c r="C84" s="22"/>
      <c r="D84" s="22"/>
      <c r="E84" s="22"/>
      <c r="F84" s="22"/>
    </row>
    <row r="85" spans="1:6" ht="15" customHeight="1">
      <c r="A85" s="26" t="s">
        <v>55</v>
      </c>
      <c r="B85" s="32">
        <f>'I Trimestre'!E87</f>
        <v>3476882275.51</v>
      </c>
      <c r="C85" s="32">
        <f>'II Trimestre'!E89</f>
        <v>3846447366.78</v>
      </c>
      <c r="D85" s="32">
        <f>'III Trimestre '!E83</f>
        <v>3743905382.2800007</v>
      </c>
      <c r="E85" s="32" t="e">
        <f>#REF!</f>
        <v>#REF!</v>
      </c>
      <c r="F85" s="32">
        <f>B85</f>
        <v>3476882275.51</v>
      </c>
    </row>
    <row r="86" spans="1:6" ht="15" customHeight="1">
      <c r="A86" s="27" t="s">
        <v>62</v>
      </c>
      <c r="B86" s="196">
        <f>'I Trimestre'!E88</f>
        <v>287084616.05</v>
      </c>
      <c r="C86" s="22">
        <f>'II Trimestre'!E90</f>
        <v>437084616.05</v>
      </c>
      <c r="D86" s="22">
        <f>'III Trimestre '!E84</f>
        <v>503631777.04999995</v>
      </c>
      <c r="E86" s="22" t="e">
        <f>#REF!</f>
        <v>#REF!</v>
      </c>
      <c r="F86" s="22">
        <f>B86</f>
        <v>287084616.05</v>
      </c>
    </row>
    <row r="87" spans="1:6" ht="15" customHeight="1">
      <c r="A87" s="27" t="s">
        <v>63</v>
      </c>
      <c r="B87" s="22">
        <f>'I Trimestre'!E89</f>
        <v>3189797659.46</v>
      </c>
      <c r="C87" s="22">
        <f>'II Trimestre'!E91</f>
        <v>3409362750.73</v>
      </c>
      <c r="D87" s="22">
        <f>'III Trimestre '!E85</f>
        <v>3548502390.73</v>
      </c>
      <c r="E87" s="22" t="e">
        <f>#REF!</f>
        <v>#REF!</v>
      </c>
      <c r="F87" s="22">
        <f>B87</f>
        <v>3189797659.46</v>
      </c>
    </row>
    <row r="88" spans="1:6" ht="15" customHeight="1">
      <c r="A88" s="26" t="s">
        <v>56</v>
      </c>
      <c r="B88" s="32">
        <f>'I Trimestre'!E90</f>
        <v>804620091.27</v>
      </c>
      <c r="C88" s="32">
        <f>'II Trimestre'!E92</f>
        <v>545330000</v>
      </c>
      <c r="D88" s="32">
        <f>'III Trimestre '!E86</f>
        <v>1301312675.68</v>
      </c>
      <c r="E88" s="32" t="e">
        <f>#REF!</f>
        <v>#REF!</v>
      </c>
      <c r="F88" s="32" t="e">
        <f>SUM(B88:E88)</f>
        <v>#REF!</v>
      </c>
    </row>
    <row r="89" spans="1:6" ht="15" customHeight="1">
      <c r="A89" s="27" t="s">
        <v>62</v>
      </c>
      <c r="B89" s="22">
        <f>'I Trimestre'!E91</f>
        <v>150000000</v>
      </c>
      <c r="C89" s="22">
        <f>+'II Trimestre '!E89</f>
        <v>300000000</v>
      </c>
      <c r="D89" s="22">
        <f>'III Trimestre '!E87</f>
        <v>600000000</v>
      </c>
      <c r="E89" s="22" t="e">
        <f>#REF!</f>
        <v>#REF!</v>
      </c>
      <c r="F89" s="22" t="e">
        <f>SUM(B89:E89)</f>
        <v>#REF!</v>
      </c>
    </row>
    <row r="90" spans="1:6" ht="15" customHeight="1">
      <c r="A90" s="27" t="s">
        <v>63</v>
      </c>
      <c r="B90" s="22">
        <f>'I Trimestre'!E92</f>
        <v>654620091.27</v>
      </c>
      <c r="C90" s="22">
        <f>'II Trimestre'!E94</f>
        <v>545330000</v>
      </c>
      <c r="D90" s="22">
        <f>'III Trimestre '!E88</f>
        <v>701312675.6800001</v>
      </c>
      <c r="E90" s="22" t="e">
        <f>#REF!</f>
        <v>#REF!</v>
      </c>
      <c r="F90" s="22" t="e">
        <f>SUM(B90:E90)</f>
        <v>#REF!</v>
      </c>
    </row>
    <row r="91" spans="1:6" ht="15" customHeight="1">
      <c r="A91" s="26" t="s">
        <v>57</v>
      </c>
      <c r="B91" s="32">
        <f>'I Trimestre'!E93</f>
        <v>4281502366.78</v>
      </c>
      <c r="C91" s="32">
        <f>'II Trimestre'!E95</f>
        <v>4391777366.780001</v>
      </c>
      <c r="D91" s="32">
        <f>'III Trimestre '!E89</f>
        <v>5045218057.960001</v>
      </c>
      <c r="E91" s="32" t="e">
        <f>#REF!</f>
        <v>#REF!</v>
      </c>
      <c r="F91" s="32" t="e">
        <f>F88+F85</f>
        <v>#REF!</v>
      </c>
    </row>
    <row r="92" spans="1:6" ht="15" customHeight="1">
      <c r="A92" s="27" t="s">
        <v>62</v>
      </c>
      <c r="B92" s="22">
        <f>'I Trimestre'!E94</f>
        <v>437084616.05</v>
      </c>
      <c r="C92" s="22">
        <f>'II Trimestre'!E96</f>
        <v>437084616.05</v>
      </c>
      <c r="D92" s="22">
        <f>'III Trimestre '!E90</f>
        <v>1103631777.05</v>
      </c>
      <c r="E92" s="22" t="e">
        <f>#REF!</f>
        <v>#REF!</v>
      </c>
      <c r="F92" s="196" t="e">
        <f>F89+F86</f>
        <v>#REF!</v>
      </c>
    </row>
    <row r="93" spans="1:6" ht="15" customHeight="1">
      <c r="A93" s="27" t="s">
        <v>63</v>
      </c>
      <c r="B93" s="22">
        <f>'I Trimestre'!E95</f>
        <v>3844417750.73</v>
      </c>
      <c r="C93" s="22">
        <f>'II Trimestre'!E97</f>
        <v>3954692750.73</v>
      </c>
      <c r="D93" s="22">
        <f>'III Trimestre '!E91</f>
        <v>4249815066.41</v>
      </c>
      <c r="E93" s="22" t="e">
        <f>#REF!</f>
        <v>#REF!</v>
      </c>
      <c r="F93" s="22" t="e">
        <f>F90+F87</f>
        <v>#REF!</v>
      </c>
    </row>
    <row r="94" spans="1:6" ht="15" customHeight="1">
      <c r="A94" s="26" t="s">
        <v>58</v>
      </c>
      <c r="B94" s="32">
        <f>'I Trimestre'!E96</f>
        <v>435055000</v>
      </c>
      <c r="C94" s="32">
        <f>'II Trimestre'!E98</f>
        <v>647871984.5</v>
      </c>
      <c r="D94" s="32">
        <f>'III Trimestre '!E92</f>
        <v>664159651</v>
      </c>
      <c r="E94" s="32" t="e">
        <f>#REF!</f>
        <v>#REF!</v>
      </c>
      <c r="F94" s="32" t="e">
        <f>SUM(B94:E94)</f>
        <v>#REF!</v>
      </c>
    </row>
    <row r="95" spans="1:8" ht="15" customHeight="1">
      <c r="A95" s="27" t="s">
        <v>62</v>
      </c>
      <c r="B95" s="22">
        <f>'I Trimestre'!E97</f>
        <v>0</v>
      </c>
      <c r="C95" s="22">
        <f>'II Trimestre'!E99</f>
        <v>0</v>
      </c>
      <c r="D95" s="22">
        <f>'III Trimestre '!E93</f>
        <v>423373651</v>
      </c>
      <c r="E95" s="22" t="e">
        <f>#REF!</f>
        <v>#REF!</v>
      </c>
      <c r="F95" s="22" t="e">
        <f>SUM(B95:E95)</f>
        <v>#REF!</v>
      </c>
      <c r="G95" s="2">
        <v>1143471911</v>
      </c>
      <c r="H95" s="2" t="e">
        <f>+F95-G95</f>
        <v>#REF!</v>
      </c>
    </row>
    <row r="96" spans="1:6" s="47" customFormat="1" ht="15" customHeight="1">
      <c r="A96" s="46" t="s">
        <v>69</v>
      </c>
      <c r="B96" s="22"/>
      <c r="C96" s="22">
        <f>+'II Trimestre '!E96</f>
        <v>0</v>
      </c>
      <c r="D96" s="22">
        <f>+'III Trimestre '!C94</f>
        <v>476296</v>
      </c>
      <c r="E96" s="22"/>
      <c r="F96" s="22"/>
    </row>
    <row r="97" spans="1:6" s="47" customFormat="1" ht="15" customHeight="1">
      <c r="A97" s="46" t="s">
        <v>70</v>
      </c>
      <c r="B97" s="22"/>
      <c r="C97" s="22">
        <f>+'II Trimestre '!E97</f>
        <v>0</v>
      </c>
      <c r="D97" s="22">
        <f>+'III Trimestre '!C95</f>
        <v>10113609.34</v>
      </c>
      <c r="E97" s="22"/>
      <c r="F97" s="22"/>
    </row>
    <row r="98" spans="1:6" ht="15" customHeight="1">
      <c r="A98" s="27" t="s">
        <v>63</v>
      </c>
      <c r="B98" s="22">
        <f>'I Trimestre'!E100</f>
        <v>435055000</v>
      </c>
      <c r="C98" s="22">
        <f>'II Trimestre'!E102</f>
        <v>647871984.5</v>
      </c>
      <c r="D98" s="22">
        <f>'III Trimestre '!E96</f>
        <v>240786000</v>
      </c>
      <c r="E98" s="22" t="e">
        <f>#REF!</f>
        <v>#REF!</v>
      </c>
      <c r="F98" s="22" t="e">
        <f>SUM(B98:E98)</f>
        <v>#REF!</v>
      </c>
    </row>
    <row r="99" spans="1:6" ht="15" customHeight="1">
      <c r="A99" s="26" t="s">
        <v>59</v>
      </c>
      <c r="B99" s="32">
        <f>'I Trimestre'!E101</f>
        <v>3846447366.78</v>
      </c>
      <c r="C99" s="32">
        <f>'II Trimestre'!E103</f>
        <v>3743905382.2800007</v>
      </c>
      <c r="D99" s="32">
        <f>'III Trimestre '!E97</f>
        <v>4381058406.960001</v>
      </c>
      <c r="E99" s="32" t="e">
        <f>#REF!</f>
        <v>#REF!</v>
      </c>
      <c r="F99" s="32" t="e">
        <f>F91-F94</f>
        <v>#REF!</v>
      </c>
    </row>
    <row r="100" spans="1:6" ht="15" customHeight="1">
      <c r="A100" s="27" t="s">
        <v>62</v>
      </c>
      <c r="B100" s="22">
        <f>'I Trimestre'!E102</f>
        <v>437084616.05</v>
      </c>
      <c r="C100" s="22">
        <f>+'II Trimestre '!E100</f>
        <v>503631777.04999995</v>
      </c>
      <c r="D100" s="22">
        <f>'III Trimestre '!E98</f>
        <v>680258126.05</v>
      </c>
      <c r="E100" s="22" t="e">
        <f>#REF!</f>
        <v>#REF!</v>
      </c>
      <c r="F100" s="22" t="e">
        <f>F92-F95</f>
        <v>#REF!</v>
      </c>
    </row>
    <row r="101" spans="1:6" ht="15" customHeight="1">
      <c r="A101" s="27" t="s">
        <v>63</v>
      </c>
      <c r="B101" s="22">
        <f>'I Trimestre'!E103</f>
        <v>3409362750.73</v>
      </c>
      <c r="C101" s="22">
        <f>+'II Trimestre '!E101</f>
        <v>3548502390.73</v>
      </c>
      <c r="D101" s="22">
        <f>'III Trimestre '!E99</f>
        <v>4009029066.41</v>
      </c>
      <c r="E101" s="22" t="e">
        <f>#REF!</f>
        <v>#REF!</v>
      </c>
      <c r="F101" s="22" t="e">
        <f>F93-F98</f>
        <v>#REF!</v>
      </c>
    </row>
    <row r="102" spans="1:6" ht="15" customHeight="1" thickBot="1">
      <c r="A102" s="28"/>
      <c r="B102" s="29"/>
      <c r="C102" s="29"/>
      <c r="D102" s="29"/>
      <c r="E102" s="29"/>
      <c r="F102" s="29"/>
    </row>
    <row r="103" ht="15" customHeight="1" thickTop="1">
      <c r="A103" s="198" t="s">
        <v>115</v>
      </c>
    </row>
    <row r="104" ht="15" customHeight="1"/>
    <row r="105" ht="15" customHeight="1"/>
    <row r="106" spans="1:6" ht="15">
      <c r="A106" s="187" t="s">
        <v>95</v>
      </c>
      <c r="E106" s="198" t="s">
        <v>102</v>
      </c>
      <c r="F106" s="2">
        <v>4385</v>
      </c>
    </row>
    <row r="107" spans="5:6" ht="15">
      <c r="E107" s="198" t="s">
        <v>101</v>
      </c>
      <c r="F107" s="2">
        <v>101838904.45</v>
      </c>
    </row>
    <row r="108" spans="5:6" ht="15">
      <c r="E108" s="198" t="s">
        <v>105</v>
      </c>
      <c r="F108" s="2">
        <v>85241326.6</v>
      </c>
    </row>
    <row r="109" spans="5:6" ht="15">
      <c r="E109" s="198" t="s">
        <v>104</v>
      </c>
      <c r="F109" s="2">
        <v>100000000</v>
      </c>
    </row>
    <row r="110" ht="15">
      <c r="F110" s="2">
        <f>SUM(F106:F109)</f>
        <v>287084616.05</v>
      </c>
    </row>
    <row r="114" ht="14.25" customHeight="1" hidden="1"/>
    <row r="115" ht="15" hidden="1">
      <c r="E115" s="2" t="e">
        <f>+E101</f>
        <v>#REF!</v>
      </c>
    </row>
    <row r="116" spans="4:5" ht="15" hidden="1">
      <c r="D116" s="189" t="s">
        <v>63</v>
      </c>
      <c r="E116" s="2">
        <v>3189797659.46</v>
      </c>
    </row>
    <row r="117" spans="1:5" ht="15" hidden="1">
      <c r="A117" s="191" t="s">
        <v>103</v>
      </c>
      <c r="B117" s="192">
        <v>2268140421.96</v>
      </c>
      <c r="D117" s="189" t="s">
        <v>108</v>
      </c>
      <c r="E117" s="2" t="e">
        <f>+E116-E101</f>
        <v>#REF!</v>
      </c>
    </row>
    <row r="118" spans="1:5" ht="15" hidden="1">
      <c r="A118" s="191" t="s">
        <v>106</v>
      </c>
      <c r="B118" s="192">
        <v>476296</v>
      </c>
      <c r="D118" s="189" t="s">
        <v>109</v>
      </c>
      <c r="E118" s="2">
        <v>-56000</v>
      </c>
    </row>
    <row r="119" spans="1:5" ht="15" hidden="1">
      <c r="A119" s="191" t="s">
        <v>107</v>
      </c>
      <c r="B119" s="192">
        <v>10113609.34</v>
      </c>
      <c r="D119" s="189" t="s">
        <v>110</v>
      </c>
      <c r="E119" s="2">
        <v>-98000</v>
      </c>
    </row>
    <row r="120" spans="2:5" ht="15" hidden="1">
      <c r="B120" s="170">
        <f>SUM(B118:B119)</f>
        <v>10589905.34</v>
      </c>
      <c r="D120" s="189"/>
      <c r="E120" s="2">
        <f>SUM(E118:E119)</f>
        <v>-154000</v>
      </c>
    </row>
    <row r="121" ht="15" hidden="1"/>
    <row r="122" spans="1:2" ht="15" hidden="1">
      <c r="A122" s="191" t="s">
        <v>104</v>
      </c>
      <c r="B122" s="192">
        <v>0</v>
      </c>
    </row>
    <row r="123" spans="1:7" ht="15" hidden="1">
      <c r="A123" s="191" t="s">
        <v>105</v>
      </c>
      <c r="B123" s="192">
        <v>0</v>
      </c>
      <c r="D123" s="280" t="s">
        <v>101</v>
      </c>
      <c r="E123" s="2">
        <v>101838904.45</v>
      </c>
      <c r="F123" s="2">
        <v>10016000</v>
      </c>
      <c r="G123" s="189" t="s">
        <v>111</v>
      </c>
    </row>
    <row r="124" spans="2:7" ht="15" hidden="1">
      <c r="B124" s="192"/>
      <c r="D124" s="280"/>
      <c r="E124" s="2">
        <f>+F123+F124</f>
        <v>10096342</v>
      </c>
      <c r="F124" s="2">
        <v>80342</v>
      </c>
      <c r="G124" s="189" t="s">
        <v>112</v>
      </c>
    </row>
    <row r="125" spans="4:5" ht="15" hidden="1">
      <c r="D125" s="280"/>
      <c r="E125" s="170">
        <f>+E123-E124</f>
        <v>91742562.45</v>
      </c>
    </row>
    <row r="126" spans="4:8" ht="15" hidden="1">
      <c r="D126" s="191" t="s">
        <v>102</v>
      </c>
      <c r="E126" s="170">
        <v>4385</v>
      </c>
      <c r="F126" s="187"/>
      <c r="G126" s="187"/>
      <c r="H126" s="187"/>
    </row>
    <row r="127" spans="4:8" ht="15" hidden="1">
      <c r="D127" s="189" t="s">
        <v>105</v>
      </c>
      <c r="E127" s="170">
        <v>85241326</v>
      </c>
      <c r="F127" s="187"/>
      <c r="G127" s="187"/>
      <c r="H127" s="187"/>
    </row>
    <row r="128" spans="4:8" ht="15" hidden="1">
      <c r="D128" s="195" t="s">
        <v>104</v>
      </c>
      <c r="E128" s="187">
        <v>100000000</v>
      </c>
      <c r="F128" s="187">
        <v>8333333.33</v>
      </c>
      <c r="G128" s="189" t="s">
        <v>113</v>
      </c>
      <c r="H128" s="187"/>
    </row>
    <row r="129" spans="4:8" ht="15" hidden="1">
      <c r="D129" s="195"/>
      <c r="E129" s="170">
        <f>+E128-F128</f>
        <v>91666666.67</v>
      </c>
      <c r="F129" s="187"/>
      <c r="G129" s="187"/>
      <c r="H129" s="187"/>
    </row>
    <row r="130" spans="4:8" ht="15" hidden="1">
      <c r="D130" s="187"/>
      <c r="E130" s="187"/>
      <c r="F130" s="187"/>
      <c r="G130" s="187"/>
      <c r="H130" s="187"/>
    </row>
    <row r="131" spans="2:8" ht="15" hidden="1">
      <c r="B131" s="2">
        <v>4385</v>
      </c>
      <c r="C131" s="187">
        <v>4385</v>
      </c>
      <c r="D131" s="187"/>
      <c r="E131" s="187"/>
      <c r="F131" s="187"/>
      <c r="G131" s="187"/>
      <c r="H131" s="187"/>
    </row>
    <row r="132" spans="2:8" ht="15" hidden="1">
      <c r="B132" s="2">
        <v>100000000</v>
      </c>
      <c r="C132" s="187">
        <v>100000000</v>
      </c>
      <c r="D132" s="187"/>
      <c r="E132" s="170">
        <f>+E125+E126+E127+E128</f>
        <v>276988273.45</v>
      </c>
      <c r="F132" s="187"/>
      <c r="G132" s="187"/>
      <c r="H132" s="187"/>
    </row>
    <row r="133" spans="2:8" ht="15" hidden="1">
      <c r="B133" s="2">
        <v>85241326</v>
      </c>
      <c r="C133" s="187">
        <v>85241326</v>
      </c>
      <c r="D133" s="187"/>
      <c r="E133" s="187" t="e">
        <f>+E100</f>
        <v>#REF!</v>
      </c>
      <c r="F133" s="187"/>
      <c r="G133" s="187"/>
      <c r="H133" s="187"/>
    </row>
    <row r="134" spans="2:8" ht="15" hidden="1">
      <c r="B134" s="2">
        <f>101838904.45-80342-10016000</f>
        <v>91742562.45</v>
      </c>
      <c r="C134" s="187">
        <f>101838904.45</f>
        <v>101838904.45</v>
      </c>
      <c r="D134" s="187"/>
      <c r="E134" s="187" t="e">
        <f>+E133-E132</f>
        <v>#REF!</v>
      </c>
      <c r="F134" s="187">
        <f>60000+2940000+98000</f>
        <v>3098000</v>
      </c>
      <c r="G134" s="187"/>
      <c r="H134" s="187"/>
    </row>
    <row r="135" spans="2:8" ht="15" hidden="1">
      <c r="B135" s="2">
        <f>SUM(B131:B134)</f>
        <v>276988273.45</v>
      </c>
      <c r="C135" s="187">
        <f>SUM(C131:C134)</f>
        <v>287084615.45</v>
      </c>
      <c r="D135" s="187"/>
      <c r="E135" s="187">
        <f>+B120</f>
        <v>10589905.34</v>
      </c>
      <c r="F135" s="187"/>
      <c r="G135" s="187"/>
      <c r="H135" s="187"/>
    </row>
    <row r="136" spans="2:8" ht="15" hidden="1">
      <c r="B136" s="2">
        <f>10016000+80342</f>
        <v>10096342</v>
      </c>
      <c r="C136" s="187" t="e">
        <f>+E100-C135</f>
        <v>#REF!</v>
      </c>
      <c r="D136" s="187"/>
      <c r="E136" s="187" t="e">
        <f>+E135-E134</f>
        <v>#REF!</v>
      </c>
      <c r="F136" s="187"/>
      <c r="G136" s="187"/>
      <c r="H136" s="187"/>
    </row>
  </sheetData>
  <sheetProtection/>
  <mergeCells count="13">
    <mergeCell ref="A35:F35"/>
    <mergeCell ref="A8:G8"/>
    <mergeCell ref="A9:G9"/>
    <mergeCell ref="A1:G1"/>
    <mergeCell ref="A56:F56"/>
    <mergeCell ref="A57:F57"/>
    <mergeCell ref="A34:F34"/>
    <mergeCell ref="A79:F79"/>
    <mergeCell ref="A80:F80"/>
    <mergeCell ref="D123:D125"/>
    <mergeCell ref="A36:F36"/>
    <mergeCell ref="A58:F58"/>
    <mergeCell ref="A81:F81"/>
  </mergeCells>
  <printOptions/>
  <pageMargins left="0.15748031496062992" right="0.15748031496062992" top="0.84" bottom="0.55" header="0.31496062992125984" footer="0.15748031496062992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7">
      <selection activeCell="B128" sqref="B128"/>
    </sheetView>
  </sheetViews>
  <sheetFormatPr defaultColWidth="11.57421875" defaultRowHeight="15"/>
  <cols>
    <col min="1" max="1" width="54.28125" style="96" customWidth="1"/>
    <col min="2" max="2" width="19.57421875" style="96" customWidth="1"/>
    <col min="3" max="3" width="20.7109375" style="96" customWidth="1"/>
    <col min="4" max="4" width="19.7109375" style="96" customWidth="1"/>
    <col min="5" max="5" width="22.28125" style="96" customWidth="1"/>
    <col min="6" max="6" width="18.00390625" style="96" customWidth="1"/>
    <col min="7" max="14" width="15.57421875" style="96" customWidth="1"/>
    <col min="15" max="16384" width="11.57421875" style="96" customWidth="1"/>
  </cols>
  <sheetData>
    <row r="1" spans="1:6" ht="15" customHeight="1">
      <c r="A1" s="273" t="s">
        <v>0</v>
      </c>
      <c r="B1" s="273"/>
      <c r="C1" s="273"/>
      <c r="D1" s="273"/>
      <c r="E1" s="273"/>
      <c r="F1" s="273"/>
    </row>
    <row r="2" spans="1:6" ht="15" customHeight="1">
      <c r="A2" s="97" t="s">
        <v>3</v>
      </c>
      <c r="B2" s="275" t="s">
        <v>72</v>
      </c>
      <c r="C2" s="275"/>
      <c r="D2" s="275"/>
      <c r="E2" s="275"/>
      <c r="F2" s="98"/>
    </row>
    <row r="3" spans="1:6" ht="15" customHeight="1">
      <c r="A3" s="97" t="s">
        <v>5</v>
      </c>
      <c r="B3" s="99" t="s">
        <v>6</v>
      </c>
      <c r="C3" s="100"/>
      <c r="D3" s="98"/>
      <c r="E3" s="98"/>
      <c r="F3" s="98"/>
    </row>
    <row r="4" spans="1:6" ht="15" customHeight="1">
      <c r="A4" s="97" t="s">
        <v>7</v>
      </c>
      <c r="B4" s="98" t="s">
        <v>8</v>
      </c>
      <c r="C4" s="100"/>
      <c r="D4" s="98"/>
      <c r="E4" s="98"/>
      <c r="F4" s="98"/>
    </row>
    <row r="5" spans="1:6" ht="15" customHeight="1">
      <c r="A5" s="97" t="s">
        <v>66</v>
      </c>
      <c r="B5" s="101" t="s">
        <v>116</v>
      </c>
      <c r="C5" s="98"/>
      <c r="D5" s="98"/>
      <c r="E5" s="98"/>
      <c r="F5" s="98"/>
    </row>
    <row r="6" spans="1:6" ht="15" customHeight="1">
      <c r="A6" s="97"/>
      <c r="B6" s="101"/>
      <c r="C6" s="98"/>
      <c r="D6" s="98"/>
      <c r="E6" s="98"/>
      <c r="F6" s="98"/>
    </row>
    <row r="7" spans="1:2" ht="15" customHeight="1">
      <c r="A7" s="102"/>
      <c r="B7" s="102"/>
    </row>
    <row r="8" spans="1:6" ht="15" customHeight="1">
      <c r="A8" s="273" t="s">
        <v>1</v>
      </c>
      <c r="B8" s="273"/>
      <c r="C8" s="273"/>
      <c r="D8" s="273"/>
      <c r="E8" s="273"/>
      <c r="F8" s="273"/>
    </row>
    <row r="9" spans="1:6" ht="15" customHeight="1">
      <c r="A9" s="273" t="s">
        <v>2</v>
      </c>
      <c r="B9" s="273"/>
      <c r="C9" s="273"/>
      <c r="D9" s="273"/>
      <c r="E9" s="273"/>
      <c r="F9" s="273"/>
    </row>
    <row r="10" ht="15" customHeight="1"/>
    <row r="11" spans="1:6" ht="15" customHeight="1" thickBot="1">
      <c r="A11" s="103" t="s">
        <v>9</v>
      </c>
      <c r="B11" s="103" t="s">
        <v>10</v>
      </c>
      <c r="C11" s="104" t="s">
        <v>14</v>
      </c>
      <c r="D11" s="104" t="s">
        <v>15</v>
      </c>
      <c r="E11" s="104" t="s">
        <v>16</v>
      </c>
      <c r="F11" s="104" t="s">
        <v>46</v>
      </c>
    </row>
    <row r="12" spans="1:6" ht="15" customHeight="1">
      <c r="A12" s="105"/>
      <c r="B12" s="105"/>
      <c r="C12" s="105"/>
      <c r="D12" s="105"/>
      <c r="E12" s="105"/>
      <c r="F12" s="105"/>
    </row>
    <row r="13" spans="1:6" ht="15" customHeight="1">
      <c r="A13" s="106" t="s">
        <v>24</v>
      </c>
      <c r="C13" s="185">
        <f>SUM(C14:C15)</f>
        <v>37</v>
      </c>
      <c r="D13" s="185">
        <f>SUM(D14:D15)</f>
        <v>106</v>
      </c>
      <c r="E13" s="185">
        <f>SUM(E14:E15)</f>
        <v>100</v>
      </c>
      <c r="F13" s="185">
        <f>SUM(F14:F15)</f>
        <v>243</v>
      </c>
    </row>
    <row r="14" spans="1:6" ht="15" customHeight="1">
      <c r="A14" s="107" t="s">
        <v>25</v>
      </c>
      <c r="B14" s="96" t="s">
        <v>26</v>
      </c>
      <c r="C14" s="142">
        <v>33</v>
      </c>
      <c r="D14" s="142">
        <v>42</v>
      </c>
      <c r="E14" s="142">
        <v>5</v>
      </c>
      <c r="F14" s="142">
        <f>SUM(C14:E14)</f>
        <v>80</v>
      </c>
    </row>
    <row r="15" spans="1:6" ht="15" customHeight="1">
      <c r="A15" s="107" t="s">
        <v>27</v>
      </c>
      <c r="B15" s="96" t="s">
        <v>26</v>
      </c>
      <c r="C15" s="142">
        <v>4</v>
      </c>
      <c r="D15" s="142">
        <v>64</v>
      </c>
      <c r="E15" s="142">
        <v>95</v>
      </c>
      <c r="F15" s="142">
        <f>SUM(C15:E15)</f>
        <v>163</v>
      </c>
    </row>
    <row r="16" spans="1:6" ht="15" customHeight="1">
      <c r="A16" s="106" t="s">
        <v>28</v>
      </c>
      <c r="C16" s="142"/>
      <c r="D16" s="142"/>
      <c r="E16" s="142"/>
      <c r="F16" s="143"/>
    </row>
    <row r="17" spans="1:6" ht="15" customHeight="1">
      <c r="A17" s="107" t="s">
        <v>25</v>
      </c>
      <c r="C17" s="142"/>
      <c r="D17" s="142"/>
      <c r="E17" s="142"/>
      <c r="F17" s="143"/>
    </row>
    <row r="18" spans="1:6" ht="15" customHeight="1">
      <c r="A18" s="107"/>
      <c r="B18" s="96" t="s">
        <v>29</v>
      </c>
      <c r="C18" s="142"/>
      <c r="D18" s="142"/>
      <c r="E18" s="142"/>
      <c r="F18" s="143">
        <f>SUM(F19:F20)</f>
        <v>84</v>
      </c>
    </row>
    <row r="19" spans="1:6" ht="15" customHeight="1">
      <c r="A19" s="110" t="s">
        <v>67</v>
      </c>
      <c r="B19" s="96" t="s">
        <v>26</v>
      </c>
      <c r="C19" s="142">
        <v>0</v>
      </c>
      <c r="D19" s="142">
        <v>0</v>
      </c>
      <c r="E19" s="142">
        <v>0</v>
      </c>
      <c r="F19" s="142">
        <f>SUM(C19:E19)</f>
        <v>0</v>
      </c>
    </row>
    <row r="20" spans="1:6" ht="15" customHeight="1">
      <c r="A20" s="110" t="s">
        <v>68</v>
      </c>
      <c r="B20" s="96" t="s">
        <v>26</v>
      </c>
      <c r="C20" s="142">
        <v>0</v>
      </c>
      <c r="D20" s="142">
        <v>0</v>
      </c>
      <c r="E20" s="142"/>
      <c r="F20" s="142">
        <v>84</v>
      </c>
    </row>
    <row r="21" spans="1:6" ht="15" customHeight="1">
      <c r="A21" s="107"/>
      <c r="C21" s="142"/>
      <c r="D21" s="142"/>
      <c r="E21" s="142"/>
      <c r="F21" s="143"/>
    </row>
    <row r="22" spans="1:6" ht="15" customHeight="1">
      <c r="A22" s="107" t="s">
        <v>27</v>
      </c>
      <c r="C22" s="142"/>
      <c r="D22" s="142"/>
      <c r="E22" s="142"/>
      <c r="F22" s="143"/>
    </row>
    <row r="23" spans="1:6" ht="15" customHeight="1">
      <c r="A23" s="107"/>
      <c r="B23" s="96" t="s">
        <v>26</v>
      </c>
      <c r="C23" s="142"/>
      <c r="D23" s="142"/>
      <c r="E23" s="142"/>
      <c r="F23" s="143"/>
    </row>
    <row r="24" spans="1:6" ht="15" customHeight="1">
      <c r="A24" s="107"/>
      <c r="B24" s="96" t="s">
        <v>29</v>
      </c>
      <c r="C24" s="142"/>
      <c r="D24" s="142"/>
      <c r="E24" s="142"/>
      <c r="F24" s="143"/>
    </row>
    <row r="25" spans="1:6" ht="15" customHeight="1">
      <c r="A25" s="111" t="s">
        <v>30</v>
      </c>
      <c r="C25" s="142">
        <f>SUM(C26:C27)</f>
        <v>0</v>
      </c>
      <c r="D25" s="142">
        <f>SUM(D26:D27)</f>
        <v>0</v>
      </c>
      <c r="E25" s="142">
        <f>SUM(E26:E27)</f>
        <v>0</v>
      </c>
      <c r="F25" s="143">
        <f>SUM(F26:F27)</f>
        <v>116</v>
      </c>
    </row>
    <row r="26" spans="1:6" ht="15" customHeight="1">
      <c r="A26" s="107" t="s">
        <v>25</v>
      </c>
      <c r="B26" s="96" t="s">
        <v>26</v>
      </c>
      <c r="C26" s="142"/>
      <c r="D26" s="142"/>
      <c r="E26" s="142"/>
      <c r="F26" s="143">
        <f>SUM(C26:E26)</f>
        <v>0</v>
      </c>
    </row>
    <row r="27" spans="1:6" ht="15" customHeight="1">
      <c r="A27" s="107" t="s">
        <v>27</v>
      </c>
      <c r="B27" s="96" t="s">
        <v>26</v>
      </c>
      <c r="C27" s="142">
        <v>0</v>
      </c>
      <c r="D27" s="142">
        <v>0</v>
      </c>
      <c r="E27" s="142">
        <v>0</v>
      </c>
      <c r="F27" s="143">
        <v>116</v>
      </c>
    </row>
    <row r="28" spans="3:6" ht="15" customHeight="1">
      <c r="C28" s="142"/>
      <c r="D28" s="142"/>
      <c r="E28" s="142"/>
      <c r="F28" s="142"/>
    </row>
    <row r="29" spans="1:7" ht="15" customHeight="1" thickBot="1">
      <c r="A29" s="112" t="s">
        <v>31</v>
      </c>
      <c r="B29" s="112"/>
      <c r="C29" s="149">
        <f>C14+C15+C19+C23+C26+C27</f>
        <v>37</v>
      </c>
      <c r="D29" s="149">
        <f>D14+D15+D19+D23+D26+D27</f>
        <v>106</v>
      </c>
      <c r="E29" s="149">
        <f>+E25+E18+E13</f>
        <v>100</v>
      </c>
      <c r="F29" s="149">
        <f>+F25+F18+F13</f>
        <v>443</v>
      </c>
      <c r="G29" s="113" t="s">
        <v>73</v>
      </c>
    </row>
    <row r="30" spans="1:14" ht="15" customHeight="1" thickTop="1">
      <c r="A30" s="96" t="s">
        <v>64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</row>
    <row r="31" ht="15" customHeight="1">
      <c r="A31" s="198" t="s">
        <v>115</v>
      </c>
    </row>
    <row r="32" ht="15" customHeight="1"/>
    <row r="33" ht="15" customHeight="1"/>
    <row r="34" spans="1:5" ht="15" customHeight="1">
      <c r="A34" s="274" t="s">
        <v>32</v>
      </c>
      <c r="B34" s="274"/>
      <c r="C34" s="274"/>
      <c r="D34" s="274"/>
      <c r="E34" s="274"/>
    </row>
    <row r="35" spans="1:5" ht="15" customHeight="1">
      <c r="A35" s="273" t="s">
        <v>33</v>
      </c>
      <c r="B35" s="273"/>
      <c r="C35" s="273"/>
      <c r="D35" s="273"/>
      <c r="E35" s="273"/>
    </row>
    <row r="36" spans="1:13" ht="15" customHeight="1">
      <c r="A36" s="273" t="s">
        <v>65</v>
      </c>
      <c r="B36" s="273"/>
      <c r="C36" s="273"/>
      <c r="D36" s="273"/>
      <c r="E36" s="273"/>
      <c r="F36" s="115"/>
      <c r="G36" s="115"/>
      <c r="H36" s="115"/>
      <c r="I36" s="115"/>
      <c r="J36" s="115"/>
      <c r="K36" s="115"/>
      <c r="L36" s="115"/>
      <c r="M36" s="115"/>
    </row>
    <row r="37" ht="15" customHeight="1"/>
    <row r="38" spans="1:5" ht="15" customHeight="1" thickBot="1">
      <c r="A38" s="103" t="s">
        <v>9</v>
      </c>
      <c r="B38" s="104" t="s">
        <v>14</v>
      </c>
      <c r="C38" s="104" t="s">
        <v>15</v>
      </c>
      <c r="D38" s="104" t="s">
        <v>16</v>
      </c>
      <c r="E38" s="104" t="s">
        <v>46</v>
      </c>
    </row>
    <row r="39" ht="15" customHeight="1"/>
    <row r="40" spans="1:5" ht="15" customHeight="1">
      <c r="A40" s="96" t="s">
        <v>34</v>
      </c>
      <c r="B40" s="152">
        <f>+SUM(B41:B44)</f>
        <v>129065710</v>
      </c>
      <c r="C40" s="152">
        <f>+SUM(C41:C44)</f>
        <v>96880000</v>
      </c>
      <c r="D40" s="152">
        <f>SUM(D41:D42)</f>
        <v>7507129</v>
      </c>
      <c r="E40" s="152">
        <f>SUM(B40:D40)</f>
        <v>233452839</v>
      </c>
    </row>
    <row r="41" spans="1:5" ht="15" customHeight="1">
      <c r="A41" s="107" t="s">
        <v>24</v>
      </c>
      <c r="B41" s="116">
        <v>120605000</v>
      </c>
      <c r="C41" s="108">
        <v>96880000</v>
      </c>
      <c r="D41" s="108">
        <v>1051000</v>
      </c>
      <c r="E41" s="109">
        <f>SUM(B41:D41)</f>
        <v>218536000</v>
      </c>
    </row>
    <row r="42" spans="1:5" ht="15" customHeight="1">
      <c r="A42" s="107" t="s">
        <v>28</v>
      </c>
      <c r="B42" s="116">
        <v>8460710</v>
      </c>
      <c r="C42" s="108">
        <v>0</v>
      </c>
      <c r="D42" s="108">
        <v>6456129</v>
      </c>
      <c r="E42" s="109">
        <f>SUM(B42:D42)</f>
        <v>14916839</v>
      </c>
    </row>
    <row r="43" spans="1:5" ht="15" customHeight="1">
      <c r="A43" s="107" t="s">
        <v>30</v>
      </c>
      <c r="B43" s="116">
        <v>0</v>
      </c>
      <c r="C43" s="108">
        <v>0</v>
      </c>
      <c r="D43" s="108">
        <v>0</v>
      </c>
      <c r="E43" s="109">
        <f>SUM(B43:D43)</f>
        <v>0</v>
      </c>
    </row>
    <row r="44" spans="1:5" ht="15" customHeight="1">
      <c r="A44" s="107" t="s">
        <v>35</v>
      </c>
      <c r="B44" s="116">
        <v>0</v>
      </c>
      <c r="C44" s="108">
        <v>0</v>
      </c>
      <c r="D44" s="108">
        <v>0</v>
      </c>
      <c r="E44" s="109">
        <f>SUM(B44:D44)</f>
        <v>0</v>
      </c>
    </row>
    <row r="45" spans="1:5" ht="15" customHeight="1">
      <c r="A45" s="106"/>
      <c r="B45" s="116"/>
      <c r="C45" s="108"/>
      <c r="D45" s="108"/>
      <c r="E45" s="108"/>
    </row>
    <row r="46" spans="1:5" ht="15" customHeight="1">
      <c r="A46" s="96" t="s">
        <v>36</v>
      </c>
      <c r="B46" s="188">
        <f>+SUM(B47:B50)</f>
        <v>25800000</v>
      </c>
      <c r="C46" s="152">
        <f>+SUM(C47:C50)</f>
        <v>180705360</v>
      </c>
      <c r="D46" s="152">
        <f>+SUM(D47:D50)</f>
        <v>279495000</v>
      </c>
      <c r="E46" s="152">
        <f>SUM(E47:E50)</f>
        <v>486000360</v>
      </c>
    </row>
    <row r="47" spans="1:5" ht="15" customHeight="1">
      <c r="A47" s="107" t="s">
        <v>24</v>
      </c>
      <c r="B47" s="116">
        <v>25800000</v>
      </c>
      <c r="C47" s="108">
        <v>180705360</v>
      </c>
      <c r="D47" s="108">
        <v>279495000</v>
      </c>
      <c r="E47" s="151">
        <f>SUM(B47:D47)</f>
        <v>486000360</v>
      </c>
    </row>
    <row r="48" spans="1:5" ht="15" customHeight="1">
      <c r="A48" s="107" t="s">
        <v>28</v>
      </c>
      <c r="B48" s="116">
        <v>0</v>
      </c>
      <c r="C48" s="108">
        <v>0</v>
      </c>
      <c r="D48" s="108">
        <v>0</v>
      </c>
      <c r="E48" s="109">
        <f>SUM(B48:D48)</f>
        <v>0</v>
      </c>
    </row>
    <row r="49" spans="1:5" ht="15" customHeight="1">
      <c r="A49" s="107" t="s">
        <v>30</v>
      </c>
      <c r="B49" s="108">
        <v>0</v>
      </c>
      <c r="C49" s="108">
        <v>0</v>
      </c>
      <c r="D49" s="108">
        <v>0</v>
      </c>
      <c r="E49" s="109">
        <f>SUM(B49:D49)</f>
        <v>0</v>
      </c>
    </row>
    <row r="50" spans="1:5" ht="15" customHeight="1">
      <c r="A50" s="107" t="s">
        <v>35</v>
      </c>
      <c r="B50" s="108">
        <v>0</v>
      </c>
      <c r="C50" s="108">
        <v>0</v>
      </c>
      <c r="D50" s="108">
        <v>0</v>
      </c>
      <c r="E50" s="109">
        <f>SUM(B50:D50)</f>
        <v>0</v>
      </c>
    </row>
    <row r="51" spans="2:5" ht="15" customHeight="1">
      <c r="B51" s="108"/>
      <c r="C51" s="108"/>
      <c r="D51" s="108"/>
      <c r="E51" s="108"/>
    </row>
    <row r="52" spans="1:5" ht="15" customHeight="1" thickBot="1">
      <c r="A52" s="112" t="s">
        <v>31</v>
      </c>
      <c r="B52" s="117">
        <f>B40+B46</f>
        <v>154865710</v>
      </c>
      <c r="C52" s="117">
        <f>C40+C46</f>
        <v>277585360</v>
      </c>
      <c r="D52" s="117">
        <f>D40+D46</f>
        <v>287002129</v>
      </c>
      <c r="E52" s="117">
        <f>E40+E46</f>
        <v>719453199</v>
      </c>
    </row>
    <row r="53" ht="15" customHeight="1" thickTop="1">
      <c r="A53" s="198" t="s">
        <v>115</v>
      </c>
    </row>
    <row r="54" ht="15" customHeight="1"/>
    <row r="55" ht="15" customHeight="1"/>
    <row r="56" spans="1:5" ht="15" customHeight="1">
      <c r="A56" s="273" t="s">
        <v>37</v>
      </c>
      <c r="B56" s="273"/>
      <c r="C56" s="273"/>
      <c r="D56" s="273"/>
      <c r="E56" s="273"/>
    </row>
    <row r="57" spans="1:5" ht="15" customHeight="1">
      <c r="A57" s="273" t="s">
        <v>33</v>
      </c>
      <c r="B57" s="273"/>
      <c r="C57" s="273"/>
      <c r="D57" s="273"/>
      <c r="E57" s="273"/>
    </row>
    <row r="58" spans="1:13" ht="15" customHeight="1">
      <c r="A58" s="273" t="s">
        <v>65</v>
      </c>
      <c r="B58" s="273"/>
      <c r="C58" s="273"/>
      <c r="D58" s="273"/>
      <c r="E58" s="273"/>
      <c r="F58" s="115"/>
      <c r="G58" s="115"/>
      <c r="H58" s="115"/>
      <c r="I58" s="115"/>
      <c r="J58" s="115"/>
      <c r="K58" s="115"/>
      <c r="L58" s="115"/>
      <c r="M58" s="115"/>
    </row>
    <row r="59" ht="15" customHeight="1">
      <c r="A59" s="118"/>
    </row>
    <row r="60" spans="1:5" ht="15" customHeight="1" thickBot="1">
      <c r="A60" s="119" t="s">
        <v>38</v>
      </c>
      <c r="B60" s="104" t="s">
        <v>14</v>
      </c>
      <c r="C60" s="104" t="s">
        <v>15</v>
      </c>
      <c r="D60" s="104" t="s">
        <v>16</v>
      </c>
      <c r="E60" s="104" t="s">
        <v>46</v>
      </c>
    </row>
    <row r="61" ht="15" customHeight="1"/>
    <row r="62" spans="1:6" ht="15" customHeight="1">
      <c r="A62" s="96" t="s">
        <v>34</v>
      </c>
      <c r="B62" s="188">
        <f>+SUM(B63:B64)</f>
        <v>129065710</v>
      </c>
      <c r="C62" s="188">
        <f>+SUM(C63:C64)</f>
        <v>96880000</v>
      </c>
      <c r="D62" s="188">
        <f>+SUM(D63:D64)</f>
        <v>7507129</v>
      </c>
      <c r="E62" s="188">
        <f>SUM(E63:E64)</f>
        <v>233452839</v>
      </c>
      <c r="F62" s="113"/>
    </row>
    <row r="63" spans="1:5" ht="15" customHeight="1">
      <c r="A63" s="107" t="s">
        <v>39</v>
      </c>
      <c r="B63" s="116">
        <f>+B42</f>
        <v>8460710</v>
      </c>
      <c r="C63" s="116">
        <f>+C42</f>
        <v>0</v>
      </c>
      <c r="D63" s="116">
        <f>+D42</f>
        <v>6456129</v>
      </c>
      <c r="E63" s="116">
        <f>SUM(B63:D63)</f>
        <v>14916839</v>
      </c>
    </row>
    <row r="64" spans="1:6" ht="15" customHeight="1">
      <c r="A64" s="107" t="s">
        <v>61</v>
      </c>
      <c r="B64" s="116">
        <f>+B41</f>
        <v>120605000</v>
      </c>
      <c r="C64" s="116">
        <f>+C41</f>
        <v>96880000</v>
      </c>
      <c r="D64" s="116">
        <f>+D41</f>
        <v>1051000</v>
      </c>
      <c r="E64" s="116">
        <f>SUM(B64:D64)</f>
        <v>218536000</v>
      </c>
      <c r="F64" s="113"/>
    </row>
    <row r="65" spans="1:5" ht="15" customHeight="1">
      <c r="A65" s="96" t="s">
        <v>41</v>
      </c>
      <c r="B65" s="108"/>
      <c r="C65" s="108"/>
      <c r="D65" s="108"/>
      <c r="E65" s="108"/>
    </row>
    <row r="66" spans="1:5" ht="15" customHeight="1">
      <c r="A66" s="96" t="s">
        <v>42</v>
      </c>
      <c r="B66" s="108"/>
      <c r="C66" s="108"/>
      <c r="D66" s="108"/>
      <c r="E66" s="108"/>
    </row>
    <row r="67" spans="1:5" ht="15" customHeight="1">
      <c r="A67" s="96" t="s">
        <v>43</v>
      </c>
      <c r="B67" s="108"/>
      <c r="C67" s="108"/>
      <c r="D67" s="108"/>
      <c r="E67" s="108"/>
    </row>
    <row r="68" spans="2:5" ht="15" customHeight="1">
      <c r="B68" s="108"/>
      <c r="C68" s="108"/>
      <c r="D68" s="108"/>
      <c r="E68" s="108"/>
    </row>
    <row r="69" spans="1:5" ht="15" customHeight="1">
      <c r="A69" s="96" t="s">
        <v>36</v>
      </c>
      <c r="B69" s="152">
        <f>+SUM(B70:B74)</f>
        <v>25800000</v>
      </c>
      <c r="C69" s="152">
        <f>+SUM(C70:C74)</f>
        <v>180705360</v>
      </c>
      <c r="D69" s="152">
        <f>+SUM(D70:D74)</f>
        <v>279495000</v>
      </c>
      <c r="E69" s="152">
        <f>SUM(B69:D69)</f>
        <v>486000360</v>
      </c>
    </row>
    <row r="70" spans="1:5" ht="15" customHeight="1">
      <c r="A70" s="107" t="s">
        <v>44</v>
      </c>
      <c r="B70" s="108">
        <f>+B47</f>
        <v>25800000</v>
      </c>
      <c r="C70" s="108">
        <f>+C47</f>
        <v>180705360</v>
      </c>
      <c r="D70" s="108">
        <f>+D47</f>
        <v>279495000</v>
      </c>
      <c r="E70" s="108">
        <f>SUM(B70:D70)</f>
        <v>486000360</v>
      </c>
    </row>
    <row r="71" spans="1:5" ht="15" customHeight="1">
      <c r="A71" s="96" t="s">
        <v>40</v>
      </c>
      <c r="B71" s="108"/>
      <c r="C71" s="108"/>
      <c r="D71" s="108"/>
      <c r="E71" s="108"/>
    </row>
    <row r="72" spans="1:5" ht="15" customHeight="1">
      <c r="A72" s="96" t="s">
        <v>41</v>
      </c>
      <c r="B72" s="108"/>
      <c r="C72" s="108"/>
      <c r="D72" s="108"/>
      <c r="E72" s="108"/>
    </row>
    <row r="73" spans="1:5" ht="15" customHeight="1">
      <c r="A73" s="96" t="s">
        <v>42</v>
      </c>
      <c r="B73" s="108"/>
      <c r="C73" s="108"/>
      <c r="D73" s="108"/>
      <c r="E73" s="108"/>
    </row>
    <row r="74" spans="1:5" ht="15" customHeight="1">
      <c r="A74" s="96" t="s">
        <v>43</v>
      </c>
      <c r="B74" s="108"/>
      <c r="C74" s="108"/>
      <c r="D74" s="108"/>
      <c r="E74" s="108"/>
    </row>
    <row r="75" spans="1:5" ht="15" customHeight="1" thickBot="1">
      <c r="A75" s="112" t="s">
        <v>31</v>
      </c>
      <c r="B75" s="117">
        <f>B62+B69</f>
        <v>154865710</v>
      </c>
      <c r="C75" s="117">
        <f>C62+C69</f>
        <v>277585360</v>
      </c>
      <c r="D75" s="117">
        <f>D62+D69</f>
        <v>287002129</v>
      </c>
      <c r="E75" s="117">
        <f>E62+E69</f>
        <v>719453199</v>
      </c>
    </row>
    <row r="76" ht="15" customHeight="1" thickTop="1">
      <c r="A76" s="198" t="s">
        <v>115</v>
      </c>
    </row>
    <row r="77" ht="15" customHeight="1"/>
    <row r="78" ht="15" customHeight="1"/>
    <row r="79" spans="1:5" ht="15" customHeight="1">
      <c r="A79" s="273" t="s">
        <v>52</v>
      </c>
      <c r="B79" s="273"/>
      <c r="C79" s="273"/>
      <c r="D79" s="273"/>
      <c r="E79" s="273"/>
    </row>
    <row r="80" spans="1:5" ht="15" customHeight="1">
      <c r="A80" s="273" t="s">
        <v>53</v>
      </c>
      <c r="B80" s="273"/>
      <c r="C80" s="273"/>
      <c r="D80" s="273"/>
      <c r="E80" s="273"/>
    </row>
    <row r="81" spans="1:5" ht="15" customHeight="1">
      <c r="A81" s="273" t="s">
        <v>65</v>
      </c>
      <c r="B81" s="273"/>
      <c r="C81" s="273"/>
      <c r="D81" s="273"/>
      <c r="E81" s="273"/>
    </row>
    <row r="82" ht="15" customHeight="1">
      <c r="A82" s="106"/>
    </row>
    <row r="83" spans="1:5" s="113" customFormat="1" ht="15" customHeight="1" thickBot="1">
      <c r="A83" s="120" t="s">
        <v>38</v>
      </c>
      <c r="B83" s="121" t="s">
        <v>14</v>
      </c>
      <c r="C83" s="121" t="s">
        <v>15</v>
      </c>
      <c r="D83" s="121" t="s">
        <v>16</v>
      </c>
      <c r="E83" s="121" t="s">
        <v>46</v>
      </c>
    </row>
    <row r="84" spans="1:5" s="113" customFormat="1" ht="15" customHeight="1">
      <c r="A84" s="111"/>
      <c r="B84" s="122"/>
      <c r="C84" s="122"/>
      <c r="D84" s="122"/>
      <c r="E84" s="122"/>
    </row>
    <row r="85" spans="1:5" s="113" customFormat="1" ht="15" customHeight="1">
      <c r="A85" s="111" t="s">
        <v>81</v>
      </c>
      <c r="B85" s="122">
        <f>+'I Trimestre'!E101</f>
        <v>3846447366.78</v>
      </c>
      <c r="C85" s="122">
        <f>+B99</f>
        <v>4023721656.78</v>
      </c>
      <c r="D85" s="122">
        <f>+C99</f>
        <v>4101636296.7800007</v>
      </c>
      <c r="E85" s="122">
        <f>B85</f>
        <v>3846447366.78</v>
      </c>
    </row>
    <row r="86" spans="1:5" s="113" customFormat="1" ht="15" customHeight="1">
      <c r="A86" s="123" t="s">
        <v>62</v>
      </c>
      <c r="B86" s="124">
        <f>+'I Trimestre'!E102</f>
        <v>437084616.05</v>
      </c>
      <c r="C86" s="122">
        <f>B100</f>
        <v>458018906.04999995</v>
      </c>
      <c r="D86" s="122">
        <f>C100</f>
        <v>511138906.04999995</v>
      </c>
      <c r="E86" s="122">
        <f>B86</f>
        <v>437084616.05</v>
      </c>
    </row>
    <row r="87" spans="1:5" s="113" customFormat="1" ht="15" customHeight="1">
      <c r="A87" s="123" t="s">
        <v>63</v>
      </c>
      <c r="B87" s="124">
        <f>+'I Trimestre'!E103</f>
        <v>3409362750.73</v>
      </c>
      <c r="C87" s="122">
        <f>B101</f>
        <v>3565702750.73</v>
      </c>
      <c r="D87" s="122">
        <f>C101</f>
        <v>3590497390.73</v>
      </c>
      <c r="E87" s="122">
        <f>B87</f>
        <v>3409362750.73</v>
      </c>
    </row>
    <row r="88" spans="1:5" s="113" customFormat="1" ht="15" customHeight="1">
      <c r="A88" s="125" t="s">
        <v>56</v>
      </c>
      <c r="B88" s="126">
        <f>SUM(B89:B90)</f>
        <v>332140000</v>
      </c>
      <c r="C88" s="126">
        <f>SUM(C89:C90)</f>
        <v>355500000</v>
      </c>
      <c r="D88" s="126">
        <f>SUM(D89:D90)</f>
        <v>237500000</v>
      </c>
      <c r="E88" s="126">
        <f>SUM(E89:E90)</f>
        <v>925140000</v>
      </c>
    </row>
    <row r="89" spans="1:5" ht="15" customHeight="1">
      <c r="A89" s="123" t="s">
        <v>62</v>
      </c>
      <c r="B89" s="124">
        <f>75000000+75000000</f>
        <v>150000000</v>
      </c>
      <c r="C89" s="122">
        <f>45000000+96666666.67+8333333.33</f>
        <v>150000000.00000003</v>
      </c>
      <c r="D89" s="124">
        <v>0</v>
      </c>
      <c r="E89" s="124">
        <f>SUM(B89:D89)</f>
        <v>300000000</v>
      </c>
    </row>
    <row r="90" spans="1:5" ht="15" customHeight="1">
      <c r="A90" s="123" t="s">
        <v>63</v>
      </c>
      <c r="B90" s="124">
        <f>75940000+17200000+37300000+14000000+37700000</f>
        <v>182140000</v>
      </c>
      <c r="C90" s="122">
        <f>84600000+38900000+31000000+36700000+14300000</f>
        <v>205500000</v>
      </c>
      <c r="D90" s="124">
        <f>94200000+47000000+13200000+39500000+43600000</f>
        <v>237500000</v>
      </c>
      <c r="E90" s="124">
        <f>SUM(B90:D90)</f>
        <v>625140000</v>
      </c>
    </row>
    <row r="91" spans="1:5" s="113" customFormat="1" ht="15" customHeight="1">
      <c r="A91" s="125" t="s">
        <v>57</v>
      </c>
      <c r="B91" s="126">
        <f aca="true" t="shared" si="0" ref="B91:D93">+B85+B88</f>
        <v>4178587366.78</v>
      </c>
      <c r="C91" s="126">
        <f t="shared" si="0"/>
        <v>4379221656.780001</v>
      </c>
      <c r="D91" s="126">
        <f t="shared" si="0"/>
        <v>4339136296.780001</v>
      </c>
      <c r="E91" s="126">
        <f>E88+E85</f>
        <v>4771587366.780001</v>
      </c>
    </row>
    <row r="92" spans="1:5" s="113" customFormat="1" ht="15" customHeight="1">
      <c r="A92" s="123" t="s">
        <v>62</v>
      </c>
      <c r="B92" s="124">
        <f t="shared" si="0"/>
        <v>587084616.05</v>
      </c>
      <c r="C92" s="124">
        <f t="shared" si="0"/>
        <v>608018906.05</v>
      </c>
      <c r="D92" s="124">
        <f t="shared" si="0"/>
        <v>511138906.04999995</v>
      </c>
      <c r="E92" s="124">
        <f>E89+E86</f>
        <v>737084616.05</v>
      </c>
    </row>
    <row r="93" spans="1:5" s="113" customFormat="1" ht="15" customHeight="1">
      <c r="A93" s="123" t="s">
        <v>63</v>
      </c>
      <c r="B93" s="124">
        <f t="shared" si="0"/>
        <v>3591502750.73</v>
      </c>
      <c r="C93" s="124">
        <f t="shared" si="0"/>
        <v>3771202750.73</v>
      </c>
      <c r="D93" s="124">
        <f t="shared" si="0"/>
        <v>3827997390.73</v>
      </c>
      <c r="E93" s="124">
        <f>E90+E87</f>
        <v>4034502750.73</v>
      </c>
    </row>
    <row r="94" spans="1:5" s="113" customFormat="1" ht="15" customHeight="1">
      <c r="A94" s="125" t="s">
        <v>58</v>
      </c>
      <c r="B94" s="126">
        <f>SUM(B95:B98)</f>
        <v>154865710</v>
      </c>
      <c r="C94" s="126">
        <f>SUM(C95:C98)</f>
        <v>277585360</v>
      </c>
      <c r="D94" s="126">
        <f>SUM(D95:D98)</f>
        <v>287002129</v>
      </c>
      <c r="E94" s="122">
        <f>SUM(B94:D94)</f>
        <v>719453199</v>
      </c>
    </row>
    <row r="95" spans="1:5" s="113" customFormat="1" ht="15" customHeight="1">
      <c r="A95" s="123" t="s">
        <v>62</v>
      </c>
      <c r="B95" s="124">
        <f>+B62</f>
        <v>129065710</v>
      </c>
      <c r="C95" s="124">
        <f>+C62</f>
        <v>96880000</v>
      </c>
      <c r="D95" s="124">
        <f>+D62</f>
        <v>7507129</v>
      </c>
      <c r="E95" s="124">
        <f>SUM(B95:D95)</f>
        <v>233452839</v>
      </c>
    </row>
    <row r="96" spans="1:5" s="113" customFormat="1" ht="15" customHeight="1">
      <c r="A96" s="127" t="s">
        <v>69</v>
      </c>
      <c r="B96" s="124"/>
      <c r="C96" s="124">
        <v>0</v>
      </c>
      <c r="D96" s="124"/>
      <c r="E96" s="124">
        <f>SUM(B96:D96)</f>
        <v>0</v>
      </c>
    </row>
    <row r="97" spans="1:5" s="113" customFormat="1" ht="15" customHeight="1">
      <c r="A97" s="127" t="s">
        <v>70</v>
      </c>
      <c r="B97" s="124"/>
      <c r="C97" s="124">
        <v>0</v>
      </c>
      <c r="D97" s="124"/>
      <c r="E97" s="124">
        <f>SUM(B97:D97)</f>
        <v>0</v>
      </c>
    </row>
    <row r="98" spans="1:5" s="113" customFormat="1" ht="15" customHeight="1">
      <c r="A98" s="123" t="s">
        <v>63</v>
      </c>
      <c r="B98" s="124">
        <f>B69</f>
        <v>25800000</v>
      </c>
      <c r="C98" s="124">
        <f>C69</f>
        <v>180705360</v>
      </c>
      <c r="D98" s="124">
        <f>D69</f>
        <v>279495000</v>
      </c>
      <c r="E98" s="124">
        <f>SUM(B98:D98)</f>
        <v>486000360</v>
      </c>
    </row>
    <row r="99" spans="1:5" s="113" customFormat="1" ht="15" customHeight="1">
      <c r="A99" s="125" t="s">
        <v>59</v>
      </c>
      <c r="B99" s="122">
        <f aca="true" t="shared" si="1" ref="B99:D100">+B91-B94</f>
        <v>4023721656.78</v>
      </c>
      <c r="C99" s="122">
        <f t="shared" si="1"/>
        <v>4101636296.7800007</v>
      </c>
      <c r="D99" s="122">
        <f t="shared" si="1"/>
        <v>4052134167.7800007</v>
      </c>
      <c r="E99" s="122">
        <f>E91-E94</f>
        <v>4052134167.7800007</v>
      </c>
    </row>
    <row r="100" spans="1:5" s="113" customFormat="1" ht="15" customHeight="1">
      <c r="A100" s="123" t="s">
        <v>62</v>
      </c>
      <c r="B100" s="124">
        <f t="shared" si="1"/>
        <v>458018906.04999995</v>
      </c>
      <c r="C100" s="122">
        <f t="shared" si="1"/>
        <v>511138906.04999995</v>
      </c>
      <c r="D100" s="122">
        <f t="shared" si="1"/>
        <v>503631777.04999995</v>
      </c>
      <c r="E100" s="122">
        <f>E92-E95-C96-C97</f>
        <v>503631777.04999995</v>
      </c>
    </row>
    <row r="101" spans="1:5" s="113" customFormat="1" ht="15" customHeight="1">
      <c r="A101" s="123" t="s">
        <v>63</v>
      </c>
      <c r="B101" s="124">
        <f>+B93-B98</f>
        <v>3565702750.73</v>
      </c>
      <c r="C101" s="124">
        <f>+C93-C98</f>
        <v>3590497390.73</v>
      </c>
      <c r="D101" s="122">
        <f>+D93-D98</f>
        <v>3548502390.73</v>
      </c>
      <c r="E101" s="122">
        <f>E93-E98</f>
        <v>3548502390.73</v>
      </c>
    </row>
    <row r="102" spans="1:5" s="113" customFormat="1" ht="15" customHeight="1" thickBot="1">
      <c r="A102" s="128"/>
      <c r="B102" s="129"/>
      <c r="C102" s="129"/>
      <c r="D102" s="129"/>
      <c r="E102" s="129"/>
    </row>
    <row r="103" ht="15" customHeight="1" thickTop="1">
      <c r="A103" s="198" t="s">
        <v>115</v>
      </c>
    </row>
    <row r="104" ht="15" customHeight="1">
      <c r="A104" s="187" t="s">
        <v>95</v>
      </c>
    </row>
    <row r="105" spans="2:4" ht="15" customHeight="1" hidden="1">
      <c r="B105" s="96">
        <v>2461334821.45</v>
      </c>
      <c r="C105" s="96">
        <v>2135670888.7</v>
      </c>
      <c r="D105" s="96">
        <v>2139711888.7</v>
      </c>
    </row>
    <row r="106" spans="2:4" ht="15" customHeight="1" hidden="1">
      <c r="B106" s="96">
        <f>+B99-B105</f>
        <v>1562386835.3300004</v>
      </c>
      <c r="C106" s="96">
        <f>+C105-C99</f>
        <v>-1965965408.0800006</v>
      </c>
      <c r="D106" s="96">
        <f>+D99-D105</f>
        <v>1912422279.0800006</v>
      </c>
    </row>
    <row r="107" spans="2:4" ht="15" customHeight="1" hidden="1">
      <c r="B107" s="96">
        <v>265209288.49</v>
      </c>
      <c r="C107" s="96">
        <v>28180355.74</v>
      </c>
      <c r="D107" s="96">
        <v>28168355.74</v>
      </c>
    </row>
    <row r="108" spans="2:4" ht="15" hidden="1">
      <c r="B108" s="96">
        <f>+B100-B107</f>
        <v>192809617.55999994</v>
      </c>
      <c r="C108" s="96">
        <f>+C100-C107</f>
        <v>482958550.30999994</v>
      </c>
      <c r="D108" s="96">
        <f>+D107-D100</f>
        <v>-475463421.30999994</v>
      </c>
    </row>
    <row r="110" ht="15">
      <c r="A110" s="98"/>
    </row>
    <row r="111" ht="15">
      <c r="A111" s="98"/>
    </row>
    <row r="112" spans="1:5" ht="28.5" customHeight="1">
      <c r="A112" s="130"/>
      <c r="B112" s="276"/>
      <c r="C112" s="276"/>
      <c r="D112" s="276"/>
      <c r="E112" s="276"/>
    </row>
    <row r="113" ht="15">
      <c r="A113" s="98"/>
    </row>
    <row r="114" spans="1:2" ht="15">
      <c r="A114" s="123"/>
      <c r="B114" s="124"/>
    </row>
    <row r="115" spans="1:7" ht="15">
      <c r="A115" s="191"/>
      <c r="B115" s="197" t="s">
        <v>124</v>
      </c>
      <c r="C115" s="197" t="s">
        <v>121</v>
      </c>
      <c r="D115" s="197" t="s">
        <v>122</v>
      </c>
      <c r="E115" s="170" t="s">
        <v>78</v>
      </c>
      <c r="F115" s="170" t="s">
        <v>126</v>
      </c>
      <c r="G115" s="2"/>
    </row>
    <row r="116" spans="1:7" ht="15">
      <c r="A116" s="168" t="s">
        <v>125</v>
      </c>
      <c r="B116" s="2">
        <f>+'I Trimestre'!F136</f>
        <v>3346370131.42</v>
      </c>
      <c r="C116" s="2"/>
      <c r="D116" s="2"/>
      <c r="E116" s="2"/>
      <c r="F116" s="2"/>
      <c r="G116" s="2"/>
    </row>
    <row r="117" spans="1:7" ht="15">
      <c r="A117" s="191"/>
      <c r="B117" s="204" t="s">
        <v>127</v>
      </c>
      <c r="C117" s="205"/>
      <c r="D117" s="205"/>
      <c r="E117" s="205"/>
      <c r="F117" s="205"/>
      <c r="G117" s="2"/>
    </row>
    <row r="118" spans="1:7" ht="15">
      <c r="A118" s="168" t="s">
        <v>125</v>
      </c>
      <c r="B118" s="205"/>
      <c r="C118" s="205"/>
      <c r="D118" s="205"/>
      <c r="E118" s="205"/>
      <c r="F118" s="205"/>
      <c r="G118" s="2"/>
    </row>
    <row r="119" spans="1:7" ht="15">
      <c r="A119" s="191"/>
      <c r="B119" s="204" t="s">
        <v>128</v>
      </c>
      <c r="C119" s="205"/>
      <c r="D119" s="205"/>
      <c r="E119" s="205"/>
      <c r="F119" s="205"/>
      <c r="G119" s="2"/>
    </row>
    <row r="120" spans="1:7" ht="15">
      <c r="A120" s="168" t="s">
        <v>125</v>
      </c>
      <c r="B120" s="205"/>
      <c r="C120" s="205"/>
      <c r="D120" s="205"/>
      <c r="E120" s="205"/>
      <c r="F120" s="205"/>
      <c r="G120" s="2"/>
    </row>
    <row r="121" spans="1:7" ht="15">
      <c r="A121" s="191"/>
      <c r="B121" s="204" t="s">
        <v>129</v>
      </c>
      <c r="C121" s="205"/>
      <c r="D121" s="205"/>
      <c r="E121" s="205"/>
      <c r="F121" s="205"/>
      <c r="G121" s="2"/>
    </row>
    <row r="122" spans="1:7" ht="15">
      <c r="A122" s="2"/>
      <c r="B122" s="2"/>
      <c r="C122" s="2"/>
      <c r="D122" s="2"/>
      <c r="E122" s="2"/>
      <c r="F122" s="2"/>
      <c r="G122" s="2"/>
    </row>
  </sheetData>
  <sheetProtection/>
  <mergeCells count="14">
    <mergeCell ref="A81:E81"/>
    <mergeCell ref="B112:E112"/>
    <mergeCell ref="A36:E36"/>
    <mergeCell ref="A56:E56"/>
    <mergeCell ref="A57:E57"/>
    <mergeCell ref="A58:E58"/>
    <mergeCell ref="A79:E79"/>
    <mergeCell ref="A80:E80"/>
    <mergeCell ref="A1:F1"/>
    <mergeCell ref="B2:E2"/>
    <mergeCell ref="A8:F8"/>
    <mergeCell ref="A9:F9"/>
    <mergeCell ref="A34:E34"/>
    <mergeCell ref="A35:E35"/>
  </mergeCells>
  <printOptions/>
  <pageMargins left="0.15748031496062992" right="0.1968503937007874" top="1.4173228346456694" bottom="2.26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4"/>
  <sheetViews>
    <sheetView zoomScale="74" zoomScaleNormal="74" zoomScalePageLayoutView="0" workbookViewId="0" topLeftCell="A1">
      <selection activeCell="A1" sqref="A1:F1"/>
    </sheetView>
  </sheetViews>
  <sheetFormatPr defaultColWidth="11.57421875" defaultRowHeight="15"/>
  <cols>
    <col min="1" max="1" width="54.28125" style="2" customWidth="1"/>
    <col min="2" max="2" width="19.57421875" style="2" customWidth="1"/>
    <col min="3" max="3" width="20.7109375" style="2" customWidth="1"/>
    <col min="4" max="4" width="19.7109375" style="2" customWidth="1"/>
    <col min="5" max="5" width="22.28125" style="2" customWidth="1"/>
    <col min="6" max="6" width="18.00390625" style="2" customWidth="1"/>
    <col min="7" max="7" width="20.421875" style="2" customWidth="1"/>
    <col min="8" max="8" width="20.421875" style="203" customWidth="1"/>
    <col min="9" max="10" width="16.421875" style="2" bestFit="1" customWidth="1"/>
    <col min="11" max="15" width="15.57421875" style="2" customWidth="1"/>
    <col min="16" max="16384" width="11.57421875" style="2" customWidth="1"/>
  </cols>
  <sheetData>
    <row r="1" spans="1:6" ht="15" customHeight="1">
      <c r="A1" s="273" t="s">
        <v>0</v>
      </c>
      <c r="B1" s="273"/>
      <c r="C1" s="273"/>
      <c r="D1" s="273"/>
      <c r="E1" s="273"/>
      <c r="F1" s="273"/>
    </row>
    <row r="2" spans="1:6" ht="15" customHeight="1">
      <c r="A2" s="4" t="s">
        <v>3</v>
      </c>
      <c r="B2" s="275" t="s">
        <v>72</v>
      </c>
      <c r="C2" s="275"/>
      <c r="D2" s="275"/>
      <c r="E2" s="275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8" t="s">
        <v>116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273" t="s">
        <v>1</v>
      </c>
      <c r="B8" s="273"/>
      <c r="C8" s="273"/>
      <c r="D8" s="273"/>
      <c r="E8" s="273"/>
      <c r="F8" s="273"/>
    </row>
    <row r="9" spans="1:6" ht="15" customHeight="1">
      <c r="A9" s="273" t="s">
        <v>2</v>
      </c>
      <c r="B9" s="273"/>
      <c r="C9" s="273"/>
      <c r="D9" s="273"/>
      <c r="E9" s="273"/>
      <c r="F9" s="273"/>
    </row>
    <row r="10" ht="15" customHeight="1"/>
    <row r="11" spans="1:6" ht="15" customHeight="1" thickBot="1">
      <c r="A11" s="10" t="s">
        <v>9</v>
      </c>
      <c r="B11" s="10" t="s">
        <v>10</v>
      </c>
      <c r="C11" s="30" t="s">
        <v>14</v>
      </c>
      <c r="D11" s="30" t="s">
        <v>15</v>
      </c>
      <c r="E11" s="30" t="s">
        <v>16</v>
      </c>
      <c r="F11" s="30" t="s">
        <v>46</v>
      </c>
    </row>
    <row r="12" spans="1:6" ht="15" customHeight="1">
      <c r="A12" s="11"/>
      <c r="B12" s="11"/>
      <c r="C12" s="11"/>
      <c r="D12" s="11"/>
      <c r="E12" s="11"/>
      <c r="F12" s="11"/>
    </row>
    <row r="13" spans="1:6" ht="15" customHeight="1">
      <c r="A13" s="220" t="s">
        <v>34</v>
      </c>
      <c r="C13" s="2">
        <f>SUM(C14:C18)</f>
        <v>0</v>
      </c>
      <c r="D13" s="233">
        <f>SUM(D14:D18)</f>
        <v>0</v>
      </c>
      <c r="E13" s="233">
        <f>SUM(E14:E18)</f>
        <v>0</v>
      </c>
      <c r="F13" s="233">
        <f>SUM(F14:F18)</f>
        <v>0</v>
      </c>
    </row>
    <row r="14" spans="1:6" ht="15" customHeight="1">
      <c r="A14" s="175" t="s">
        <v>24</v>
      </c>
      <c r="B14" s="2" t="s">
        <v>26</v>
      </c>
      <c r="C14" s="76">
        <v>0</v>
      </c>
      <c r="D14" s="76">
        <v>0</v>
      </c>
      <c r="E14" s="76">
        <v>0</v>
      </c>
      <c r="F14" s="77">
        <f>SUM(C14:E14)</f>
        <v>0</v>
      </c>
    </row>
    <row r="15" spans="1:6" ht="15" customHeight="1">
      <c r="A15" s="175" t="s">
        <v>28</v>
      </c>
      <c r="B15" s="233" t="s">
        <v>26</v>
      </c>
      <c r="C15" s="151">
        <v>0</v>
      </c>
      <c r="D15" s="151">
        <v>0</v>
      </c>
      <c r="E15" s="151">
        <v>0</v>
      </c>
      <c r="F15" s="152">
        <f>SUM(C15:E15)</f>
        <v>0</v>
      </c>
    </row>
    <row r="16" spans="1:6" ht="15" customHeight="1">
      <c r="A16" s="175" t="s">
        <v>30</v>
      </c>
      <c r="B16" s="233" t="s">
        <v>26</v>
      </c>
      <c r="C16" s="151">
        <v>0</v>
      </c>
      <c r="D16" s="151">
        <v>0</v>
      </c>
      <c r="E16" s="151">
        <v>0</v>
      </c>
      <c r="F16" s="152">
        <f>SUM(C16:E16)</f>
        <v>0</v>
      </c>
    </row>
    <row r="17" spans="1:6" s="233" customFormat="1" ht="15" customHeight="1">
      <c r="A17" s="255" t="s">
        <v>162</v>
      </c>
      <c r="B17" s="233" t="s">
        <v>26</v>
      </c>
      <c r="C17" s="151">
        <v>0</v>
      </c>
      <c r="D17" s="151">
        <v>0</v>
      </c>
      <c r="E17" s="151">
        <v>0</v>
      </c>
      <c r="F17" s="152">
        <f>SUM(C17:E17)</f>
        <v>0</v>
      </c>
    </row>
    <row r="18" spans="1:6" ht="15" customHeight="1">
      <c r="A18" s="255" t="s">
        <v>155</v>
      </c>
      <c r="C18" s="76">
        <v>0</v>
      </c>
      <c r="D18" s="76">
        <v>0</v>
      </c>
      <c r="E18" s="76">
        <v>0</v>
      </c>
      <c r="F18" s="77">
        <v>0</v>
      </c>
    </row>
    <row r="19" spans="1:6" ht="15" customHeight="1">
      <c r="A19" s="13"/>
      <c r="C19" s="76"/>
      <c r="D19" s="76"/>
      <c r="E19" s="76"/>
      <c r="F19" s="77"/>
    </row>
    <row r="20" spans="1:6" ht="15" customHeight="1">
      <c r="A20" s="13" t="s">
        <v>27</v>
      </c>
      <c r="C20" s="152">
        <f>SUM(C21:C27)</f>
        <v>67</v>
      </c>
      <c r="D20" s="152">
        <f>SUM(D21:D27)</f>
        <v>20</v>
      </c>
      <c r="E20" s="152">
        <f>SUM(E21:E27)</f>
        <v>311</v>
      </c>
      <c r="F20" s="77">
        <f>SUM(F21:F27)</f>
        <v>305</v>
      </c>
    </row>
    <row r="21" spans="1:6" ht="15" customHeight="1">
      <c r="A21" s="175" t="s">
        <v>24</v>
      </c>
      <c r="B21" s="2" t="s">
        <v>26</v>
      </c>
      <c r="C21" s="76">
        <v>45</v>
      </c>
      <c r="D21" s="76">
        <v>20</v>
      </c>
      <c r="E21" s="76">
        <v>85</v>
      </c>
      <c r="F21" s="77">
        <f>SUM(C21:E21)</f>
        <v>150</v>
      </c>
    </row>
    <row r="22" spans="1:6" ht="15" customHeight="1">
      <c r="A22" s="259" t="s">
        <v>28</v>
      </c>
      <c r="B22" s="257" t="s">
        <v>26</v>
      </c>
      <c r="C22" s="258">
        <v>0</v>
      </c>
      <c r="D22" s="258">
        <v>0</v>
      </c>
      <c r="E22" s="258">
        <v>0</v>
      </c>
      <c r="F22" s="260">
        <v>0</v>
      </c>
    </row>
    <row r="23" spans="1:6" s="233" customFormat="1" ht="15" customHeight="1">
      <c r="A23" s="268" t="s">
        <v>167</v>
      </c>
      <c r="B23" s="257" t="s">
        <v>26</v>
      </c>
      <c r="C23" s="258">
        <v>0</v>
      </c>
      <c r="D23" s="258">
        <v>0</v>
      </c>
      <c r="E23" s="258">
        <v>93</v>
      </c>
      <c r="F23" s="260"/>
    </row>
    <row r="24" spans="1:6" s="233" customFormat="1" ht="15" customHeight="1">
      <c r="A24" s="268" t="s">
        <v>68</v>
      </c>
      <c r="B24" s="257" t="s">
        <v>26</v>
      </c>
      <c r="C24" s="258">
        <v>0</v>
      </c>
      <c r="D24" s="258">
        <v>0</v>
      </c>
      <c r="E24" s="258">
        <v>0</v>
      </c>
      <c r="F24" s="260"/>
    </row>
    <row r="25" spans="1:6" ht="15" customHeight="1">
      <c r="A25" s="256" t="s">
        <v>30</v>
      </c>
      <c r="B25" s="257" t="s">
        <v>26</v>
      </c>
      <c r="C25" s="258">
        <v>22</v>
      </c>
      <c r="D25" s="258">
        <v>0</v>
      </c>
      <c r="E25" s="258">
        <v>133</v>
      </c>
      <c r="F25" s="258">
        <v>155</v>
      </c>
    </row>
    <row r="26" spans="1:6" ht="15" customHeight="1">
      <c r="A26" s="261" t="s">
        <v>149</v>
      </c>
      <c r="B26" s="262" t="s">
        <v>26</v>
      </c>
      <c r="C26" s="258">
        <v>0</v>
      </c>
      <c r="D26" s="258">
        <v>0</v>
      </c>
      <c r="E26" s="258">
        <v>0</v>
      </c>
      <c r="F26" s="260">
        <f>SUM(C26:E26)</f>
        <v>0</v>
      </c>
    </row>
    <row r="27" spans="1:6" ht="15" customHeight="1">
      <c r="A27" s="255" t="s">
        <v>165</v>
      </c>
      <c r="C27" s="152">
        <v>0</v>
      </c>
      <c r="D27" s="152">
        <v>0</v>
      </c>
      <c r="E27" s="152">
        <v>0</v>
      </c>
      <c r="F27" s="77">
        <v>0</v>
      </c>
    </row>
    <row r="28" spans="3:6" ht="15" customHeight="1">
      <c r="C28" s="76"/>
      <c r="D28" s="76"/>
      <c r="E28" s="76"/>
      <c r="F28" s="76"/>
    </row>
    <row r="29" spans="1:8" ht="15" customHeight="1" thickBot="1">
      <c r="A29" s="41" t="s">
        <v>31</v>
      </c>
      <c r="B29" s="41"/>
      <c r="C29" s="80">
        <f>+C13+C20</f>
        <v>67</v>
      </c>
      <c r="D29" s="80">
        <f>+D13+D20</f>
        <v>20</v>
      </c>
      <c r="E29" s="80">
        <f>+E13+E20</f>
        <v>311</v>
      </c>
      <c r="F29" s="80">
        <f>+F13+F20</f>
        <v>305</v>
      </c>
      <c r="G29" s="52" t="s">
        <v>73</v>
      </c>
      <c r="H29" s="177"/>
    </row>
    <row r="30" spans="1:15" ht="15" customHeight="1" thickTop="1">
      <c r="A30" s="17" t="s">
        <v>64</v>
      </c>
      <c r="B30" s="18"/>
      <c r="C30" s="18"/>
      <c r="D30" s="18"/>
      <c r="E30" s="18"/>
      <c r="F30" s="18"/>
      <c r="G30" s="18"/>
      <c r="H30" s="179"/>
      <c r="I30" s="18"/>
      <c r="J30" s="18"/>
      <c r="K30" s="18"/>
      <c r="L30" s="18"/>
      <c r="M30" s="18"/>
      <c r="N30" s="18"/>
      <c r="O30" s="18"/>
    </row>
    <row r="31" ht="15" customHeight="1">
      <c r="A31" s="220" t="s">
        <v>115</v>
      </c>
    </row>
    <row r="32" ht="15" customHeight="1"/>
    <row r="33" ht="15" customHeight="1"/>
    <row r="34" spans="1:5" ht="15" customHeight="1">
      <c r="A34" s="274" t="s">
        <v>32</v>
      </c>
      <c r="B34" s="274"/>
      <c r="C34" s="274"/>
      <c r="D34" s="274"/>
      <c r="E34" s="274"/>
    </row>
    <row r="35" spans="1:5" ht="15" customHeight="1">
      <c r="A35" s="273" t="s">
        <v>33</v>
      </c>
      <c r="B35" s="273"/>
      <c r="C35" s="273"/>
      <c r="D35" s="273"/>
      <c r="E35" s="273"/>
    </row>
    <row r="36" spans="1:14" ht="15" customHeight="1">
      <c r="A36" s="273" t="s">
        <v>65</v>
      </c>
      <c r="B36" s="273"/>
      <c r="C36" s="273"/>
      <c r="D36" s="273"/>
      <c r="E36" s="273"/>
      <c r="F36" s="14"/>
      <c r="G36" s="14"/>
      <c r="H36" s="219"/>
      <c r="I36" s="14"/>
      <c r="J36" s="14"/>
      <c r="K36" s="14"/>
      <c r="L36" s="14"/>
      <c r="M36" s="14"/>
      <c r="N36" s="14"/>
    </row>
    <row r="37" ht="15" customHeight="1"/>
    <row r="38" spans="1:5" ht="15" customHeight="1" thickBot="1">
      <c r="A38" s="10" t="s">
        <v>9</v>
      </c>
      <c r="B38" s="30" t="s">
        <v>14</v>
      </c>
      <c r="C38" s="30" t="s">
        <v>15</v>
      </c>
      <c r="D38" s="30" t="s">
        <v>16</v>
      </c>
      <c r="E38" s="30" t="s">
        <v>46</v>
      </c>
    </row>
    <row r="39" ht="15" customHeight="1"/>
    <row r="40" spans="1:5" ht="15" customHeight="1">
      <c r="A40" s="2" t="s">
        <v>34</v>
      </c>
      <c r="B40" s="76">
        <f>+SUM(B41:B45)</f>
        <v>0</v>
      </c>
      <c r="C40" s="76">
        <f>+SUM(C41:C45)</f>
        <v>0</v>
      </c>
      <c r="D40" s="76">
        <f>+SUM(D41:D45)</f>
        <v>0</v>
      </c>
      <c r="E40" s="76">
        <f>SUM(E41:E45)</f>
        <v>0</v>
      </c>
    </row>
    <row r="41" spans="1:5" ht="15" customHeight="1">
      <c r="A41" s="13" t="s">
        <v>24</v>
      </c>
      <c r="B41" s="94">
        <v>0</v>
      </c>
      <c r="C41" s="76">
        <v>0</v>
      </c>
      <c r="D41" s="76">
        <v>0</v>
      </c>
      <c r="E41" s="77">
        <f>SUM(B41:D41)</f>
        <v>0</v>
      </c>
    </row>
    <row r="42" spans="1:5" ht="15" customHeight="1">
      <c r="A42" s="13" t="s">
        <v>28</v>
      </c>
      <c r="B42" s="82">
        <v>0</v>
      </c>
      <c r="C42" s="76">
        <v>0</v>
      </c>
      <c r="D42" s="76">
        <v>0</v>
      </c>
      <c r="E42" s="77">
        <f>SUM(B42:D42)</f>
        <v>0</v>
      </c>
    </row>
    <row r="43" spans="1:5" ht="15" customHeight="1">
      <c r="A43" s="13" t="s">
        <v>30</v>
      </c>
      <c r="B43" s="82">
        <v>0</v>
      </c>
      <c r="C43" s="76">
        <v>0</v>
      </c>
      <c r="D43" s="76">
        <v>0</v>
      </c>
      <c r="E43" s="77">
        <f>SUM(B43:D43)</f>
        <v>0</v>
      </c>
    </row>
    <row r="44" spans="1:5" s="233" customFormat="1" ht="15" customHeight="1">
      <c r="A44" s="255" t="s">
        <v>149</v>
      </c>
      <c r="B44" s="151">
        <v>0</v>
      </c>
      <c r="C44" s="151">
        <v>0</v>
      </c>
      <c r="D44" s="151">
        <v>0</v>
      </c>
      <c r="E44" s="152">
        <v>0</v>
      </c>
    </row>
    <row r="45" spans="1:5" ht="15" customHeight="1">
      <c r="A45" s="255" t="s">
        <v>155</v>
      </c>
      <c r="B45" s="82">
        <v>0</v>
      </c>
      <c r="C45" s="76">
        <v>0</v>
      </c>
      <c r="D45" s="76">
        <v>0</v>
      </c>
      <c r="E45" s="77">
        <f>SUM(B45:D45)</f>
        <v>0</v>
      </c>
    </row>
    <row r="46" spans="1:5" ht="15" customHeight="1">
      <c r="A46" s="12"/>
      <c r="B46" s="82"/>
      <c r="C46" s="76"/>
      <c r="D46" s="76"/>
      <c r="E46" s="76"/>
    </row>
    <row r="47" spans="1:5" ht="15" customHeight="1">
      <c r="A47" s="2" t="s">
        <v>36</v>
      </c>
      <c r="B47" s="82">
        <f>+SUM(B48:B53)</f>
        <v>215360251</v>
      </c>
      <c r="C47" s="76">
        <f>+SUM(C48:C53)</f>
        <v>85778228</v>
      </c>
      <c r="D47" s="76">
        <f>+SUM(D48:D53)</f>
        <v>346733505.5</v>
      </c>
      <c r="E47" s="76">
        <f>SUM(E48:E53)</f>
        <v>647871984.5</v>
      </c>
    </row>
    <row r="48" spans="1:5" ht="15" customHeight="1">
      <c r="A48" s="13" t="s">
        <v>24</v>
      </c>
      <c r="B48" s="116">
        <v>210271000</v>
      </c>
      <c r="C48" s="76">
        <v>77595000</v>
      </c>
      <c r="D48" s="76">
        <v>333373000</v>
      </c>
      <c r="E48" s="77">
        <f>SUM(B48:D48)</f>
        <v>621239000</v>
      </c>
    </row>
    <row r="49" spans="1:5" ht="15" customHeight="1">
      <c r="A49" s="259" t="s">
        <v>28</v>
      </c>
      <c r="B49" s="258">
        <v>0</v>
      </c>
      <c r="C49" s="258">
        <v>0</v>
      </c>
      <c r="D49" s="258">
        <v>8444047.5</v>
      </c>
      <c r="E49" s="260">
        <f>SUM(B49:D49)</f>
        <v>8444047.5</v>
      </c>
    </row>
    <row r="50" spans="1:5" ht="15" customHeight="1">
      <c r="A50" s="259" t="s">
        <v>30</v>
      </c>
      <c r="B50" s="258">
        <v>5089251</v>
      </c>
      <c r="C50" s="258">
        <v>8183228</v>
      </c>
      <c r="D50" s="258">
        <v>4916458</v>
      </c>
      <c r="E50" s="260">
        <f>SUM(B50:D50)</f>
        <v>18188937</v>
      </c>
    </row>
    <row r="51" spans="1:5" s="233" customFormat="1" ht="15" customHeight="1">
      <c r="A51" s="261" t="s">
        <v>149</v>
      </c>
      <c r="B51" s="258">
        <v>0</v>
      </c>
      <c r="C51" s="258">
        <v>0</v>
      </c>
      <c r="D51" s="258">
        <v>0</v>
      </c>
      <c r="E51" s="260">
        <v>0</v>
      </c>
    </row>
    <row r="52" spans="1:5" s="233" customFormat="1" ht="15" customHeight="1">
      <c r="A52" s="255" t="s">
        <v>155</v>
      </c>
      <c r="B52" s="151">
        <v>0</v>
      </c>
      <c r="C52" s="151">
        <v>0</v>
      </c>
      <c r="D52" s="151">
        <v>0</v>
      </c>
      <c r="E52" s="152">
        <f>SUM(B52:D52)</f>
        <v>0</v>
      </c>
    </row>
    <row r="53" spans="2:5" ht="15" customHeight="1">
      <c r="B53" s="76"/>
      <c r="C53" s="76"/>
      <c r="D53" s="76"/>
      <c r="E53" s="77"/>
    </row>
    <row r="54" spans="2:5" ht="15" customHeight="1">
      <c r="B54" s="76"/>
      <c r="C54" s="76"/>
      <c r="D54" s="76"/>
      <c r="E54" s="76"/>
    </row>
    <row r="55" spans="1:5" ht="15" customHeight="1" thickBot="1">
      <c r="A55" s="112" t="s">
        <v>31</v>
      </c>
      <c r="B55" s="78">
        <f>B40+B47</f>
        <v>215360251</v>
      </c>
      <c r="C55" s="78">
        <f>C40+C47</f>
        <v>85778228</v>
      </c>
      <c r="D55" s="78">
        <f>D40+D47</f>
        <v>346733505.5</v>
      </c>
      <c r="E55" s="153">
        <f>E40+E47</f>
        <v>647871984.5</v>
      </c>
    </row>
    <row r="56" ht="15" customHeight="1" thickTop="1">
      <c r="A56" s="220" t="s">
        <v>115</v>
      </c>
    </row>
    <row r="57" ht="15" customHeight="1"/>
    <row r="58" ht="15" customHeight="1"/>
    <row r="59" spans="1:5" ht="15" customHeight="1">
      <c r="A59" s="273" t="s">
        <v>37</v>
      </c>
      <c r="B59" s="273"/>
      <c r="C59" s="273"/>
      <c r="D59" s="273"/>
      <c r="E59" s="273"/>
    </row>
    <row r="60" spans="1:5" ht="15" customHeight="1">
      <c r="A60" s="273" t="s">
        <v>33</v>
      </c>
      <c r="B60" s="273"/>
      <c r="C60" s="273"/>
      <c r="D60" s="273"/>
      <c r="E60" s="273"/>
    </row>
    <row r="61" spans="1:14" ht="15" customHeight="1">
      <c r="A61" s="273" t="s">
        <v>65</v>
      </c>
      <c r="B61" s="273"/>
      <c r="C61" s="273"/>
      <c r="D61" s="273"/>
      <c r="E61" s="273"/>
      <c r="F61" s="14"/>
      <c r="G61" s="14"/>
      <c r="H61" s="219"/>
      <c r="I61" s="14"/>
      <c r="J61" s="14"/>
      <c r="K61" s="14"/>
      <c r="L61" s="14"/>
      <c r="M61" s="14"/>
      <c r="N61" s="14"/>
    </row>
    <row r="62" ht="15" customHeight="1">
      <c r="A62" s="19"/>
    </row>
    <row r="63" spans="1:5" ht="15" customHeight="1" thickBot="1">
      <c r="A63" s="20" t="s">
        <v>38</v>
      </c>
      <c r="B63" s="30" t="s">
        <v>14</v>
      </c>
      <c r="C63" s="30" t="s">
        <v>15</v>
      </c>
      <c r="D63" s="30" t="s">
        <v>16</v>
      </c>
      <c r="E63" s="30" t="s">
        <v>46</v>
      </c>
    </row>
    <row r="64" ht="15" customHeight="1"/>
    <row r="65" spans="1:6" ht="15" customHeight="1">
      <c r="A65" s="220" t="s">
        <v>34</v>
      </c>
      <c r="B65" s="79">
        <f>+SUM(B66:B67)</f>
        <v>0</v>
      </c>
      <c r="C65" s="79">
        <f>+SUM(C66:C67)</f>
        <v>0</v>
      </c>
      <c r="D65" s="79">
        <f>+SUM(D66:D67)</f>
        <v>0</v>
      </c>
      <c r="E65" s="79">
        <f>+SUM(E66:E67)</f>
        <v>0</v>
      </c>
      <c r="F65" s="52"/>
    </row>
    <row r="66" spans="1:5" ht="15" customHeight="1">
      <c r="A66" s="175" t="s">
        <v>24</v>
      </c>
      <c r="B66" s="79">
        <f>+B42</f>
        <v>0</v>
      </c>
      <c r="C66" s="79">
        <f>+C42</f>
        <v>0</v>
      </c>
      <c r="D66" s="79">
        <v>0</v>
      </c>
      <c r="E66" s="79">
        <f>SUM(B66:D66)</f>
        <v>0</v>
      </c>
    </row>
    <row r="67" spans="1:6" ht="15" customHeight="1">
      <c r="A67" s="175" t="s">
        <v>28</v>
      </c>
      <c r="B67" s="79">
        <f>+B41</f>
        <v>0</v>
      </c>
      <c r="C67" s="79">
        <f>+C41</f>
        <v>0</v>
      </c>
      <c r="D67" s="79">
        <f>+D41</f>
        <v>0</v>
      </c>
      <c r="E67" s="79">
        <f>SUM(B67:D67)</f>
        <v>0</v>
      </c>
      <c r="F67" s="52"/>
    </row>
    <row r="68" spans="1:5" ht="15" customHeight="1">
      <c r="A68" s="175" t="s">
        <v>30</v>
      </c>
      <c r="B68" s="76"/>
      <c r="C68" s="76"/>
      <c r="D68" s="76"/>
      <c r="E68" s="76">
        <f>SUM(B68:D68)</f>
        <v>0</v>
      </c>
    </row>
    <row r="69" spans="1:5" ht="15" customHeight="1">
      <c r="A69" s="175" t="s">
        <v>35</v>
      </c>
      <c r="B69" s="76"/>
      <c r="C69" s="76"/>
      <c r="D69" s="76"/>
      <c r="E69" s="76"/>
    </row>
    <row r="70" spans="2:5" ht="15" customHeight="1">
      <c r="B70" s="76"/>
      <c r="C70" s="76"/>
      <c r="D70" s="76"/>
      <c r="E70" s="76"/>
    </row>
    <row r="71" spans="2:5" ht="15" customHeight="1">
      <c r="B71" s="76"/>
      <c r="C71" s="76"/>
      <c r="D71" s="76"/>
      <c r="E71" s="76"/>
    </row>
    <row r="72" spans="1:5" ht="15" customHeight="1">
      <c r="A72" s="220" t="s">
        <v>36</v>
      </c>
      <c r="B72" s="76">
        <f>+SUM(B73:B78)</f>
        <v>215360251</v>
      </c>
      <c r="C72" s="76">
        <f>+SUM(C73:C78)</f>
        <v>85778228</v>
      </c>
      <c r="D72" s="76">
        <f>+SUM(D73:D78)</f>
        <v>346733505.5</v>
      </c>
      <c r="E72" s="76">
        <f>SUM(B72:D72)</f>
        <v>647871984.5</v>
      </c>
    </row>
    <row r="73" spans="1:5" ht="15" customHeight="1">
      <c r="A73" s="175" t="s">
        <v>24</v>
      </c>
      <c r="B73" s="240">
        <f>+B48</f>
        <v>210271000</v>
      </c>
      <c r="C73" s="240">
        <f>+C48</f>
        <v>77595000</v>
      </c>
      <c r="D73" s="240">
        <f>+D48</f>
        <v>333373000</v>
      </c>
      <c r="E73" s="240">
        <f>SUM(B73:D73)</f>
        <v>621239000</v>
      </c>
    </row>
    <row r="74" spans="1:5" ht="15" customHeight="1">
      <c r="A74" s="259" t="s">
        <v>28</v>
      </c>
      <c r="B74" s="258">
        <v>0</v>
      </c>
      <c r="C74" s="258">
        <v>0</v>
      </c>
      <c r="D74" s="258">
        <v>8444047.5</v>
      </c>
      <c r="E74" s="260">
        <f>SUM(B74:D74)</f>
        <v>8444047.5</v>
      </c>
    </row>
    <row r="75" spans="1:5" ht="15" customHeight="1">
      <c r="A75" s="259" t="s">
        <v>30</v>
      </c>
      <c r="B75" s="258">
        <v>5089251</v>
      </c>
      <c r="C75" s="258">
        <v>8183228</v>
      </c>
      <c r="D75" s="258">
        <v>4916458</v>
      </c>
      <c r="E75" s="260">
        <f>SUM(B75:D75)</f>
        <v>18188937</v>
      </c>
    </row>
    <row r="76" spans="1:5" s="233" customFormat="1" ht="15" customHeight="1">
      <c r="A76" s="261" t="s">
        <v>149</v>
      </c>
      <c r="B76" s="258">
        <v>0</v>
      </c>
      <c r="C76" s="258">
        <v>0</v>
      </c>
      <c r="D76" s="258">
        <v>0</v>
      </c>
      <c r="E76" s="260">
        <v>0</v>
      </c>
    </row>
    <row r="77" spans="1:5" ht="15" customHeight="1">
      <c r="A77" s="255" t="s">
        <v>155</v>
      </c>
      <c r="B77" s="151">
        <v>0</v>
      </c>
      <c r="C77" s="151">
        <v>0</v>
      </c>
      <c r="D77" s="151">
        <v>0</v>
      </c>
      <c r="E77" s="152">
        <f>SUM(B77:D77)</f>
        <v>0</v>
      </c>
    </row>
    <row r="78" spans="2:5" ht="15" customHeight="1">
      <c r="B78" s="76"/>
      <c r="C78" s="76"/>
      <c r="D78" s="76"/>
      <c r="E78" s="76"/>
    </row>
    <row r="79" spans="1:5" ht="15" customHeight="1" thickBot="1">
      <c r="A79" s="41" t="s">
        <v>31</v>
      </c>
      <c r="B79" s="78">
        <f>B65+B72</f>
        <v>215360251</v>
      </c>
      <c r="C79" s="78">
        <f>C65+C72</f>
        <v>85778228</v>
      </c>
      <c r="D79" s="78">
        <f>D65+D72</f>
        <v>346733505.5</v>
      </c>
      <c r="E79" s="78">
        <f>E65+E72</f>
        <v>647871984.5</v>
      </c>
    </row>
    <row r="80" ht="15" customHeight="1" thickTop="1">
      <c r="A80" s="220" t="s">
        <v>115</v>
      </c>
    </row>
    <row r="81" ht="15" customHeight="1"/>
    <row r="82" ht="15" customHeight="1"/>
    <row r="83" spans="1:5" ht="15" customHeight="1">
      <c r="A83" s="273" t="s">
        <v>52</v>
      </c>
      <c r="B83" s="273"/>
      <c r="C83" s="273"/>
      <c r="D83" s="273"/>
      <c r="E83" s="273"/>
    </row>
    <row r="84" spans="1:5" ht="15" customHeight="1">
      <c r="A84" s="273" t="s">
        <v>53</v>
      </c>
      <c r="B84" s="273"/>
      <c r="C84" s="273"/>
      <c r="D84" s="273"/>
      <c r="E84" s="273"/>
    </row>
    <row r="85" spans="1:5" ht="15" customHeight="1">
      <c r="A85" s="273" t="s">
        <v>65</v>
      </c>
      <c r="B85" s="273"/>
      <c r="C85" s="273"/>
      <c r="D85" s="273"/>
      <c r="E85" s="273"/>
    </row>
    <row r="86" spans="1:5" ht="15" customHeight="1">
      <c r="A86" s="49"/>
      <c r="B86" s="51"/>
      <c r="C86" s="51"/>
      <c r="D86" s="51"/>
      <c r="E86" s="51"/>
    </row>
    <row r="87" spans="1:8" s="52" customFormat="1" ht="15" customHeight="1" thickBot="1">
      <c r="A87" s="86" t="s">
        <v>38</v>
      </c>
      <c r="B87" s="87" t="s">
        <v>14</v>
      </c>
      <c r="C87" s="87" t="s">
        <v>15</v>
      </c>
      <c r="D87" s="87" t="s">
        <v>16</v>
      </c>
      <c r="E87" s="87" t="s">
        <v>46</v>
      </c>
      <c r="H87" s="177"/>
    </row>
    <row r="88" spans="1:8" s="52" customFormat="1" ht="15" customHeight="1">
      <c r="A88" s="63"/>
      <c r="B88" s="56"/>
      <c r="C88" s="56"/>
      <c r="D88" s="56"/>
      <c r="E88" s="56"/>
      <c r="H88" s="177"/>
    </row>
    <row r="89" spans="1:8" s="52" customFormat="1" ht="15" customHeight="1">
      <c r="A89" s="63" t="s">
        <v>80</v>
      </c>
      <c r="B89" s="56">
        <f>+'I Trimestre'!E101</f>
        <v>3846447366.78</v>
      </c>
      <c r="C89" s="56">
        <f>+B103</f>
        <v>3771037115.78</v>
      </c>
      <c r="D89" s="56">
        <f>+C103</f>
        <v>3915588887.78</v>
      </c>
      <c r="E89" s="56">
        <f>B89</f>
        <v>3846447366.78</v>
      </c>
      <c r="H89" s="177"/>
    </row>
    <row r="90" spans="1:8" s="52" customFormat="1" ht="15" customHeight="1">
      <c r="A90" s="88" t="s">
        <v>62</v>
      </c>
      <c r="B90" s="242">
        <f>+'I Trimestre'!E102</f>
        <v>437084616.05</v>
      </c>
      <c r="C90" s="242">
        <f>B104</f>
        <v>437084616.05</v>
      </c>
      <c r="D90" s="242">
        <f>C104</f>
        <v>437084616.05</v>
      </c>
      <c r="E90" s="242">
        <f>B90</f>
        <v>437084616.05</v>
      </c>
      <c r="H90" s="177"/>
    </row>
    <row r="91" spans="1:8" s="52" customFormat="1" ht="15" customHeight="1">
      <c r="A91" s="88" t="s">
        <v>63</v>
      </c>
      <c r="B91" s="242">
        <f>+'I Trimestre'!E103</f>
        <v>3409362750.73</v>
      </c>
      <c r="C91" s="242">
        <f>B105</f>
        <v>3333952499.73</v>
      </c>
      <c r="D91" s="242">
        <f>C105</f>
        <v>3478504271.73</v>
      </c>
      <c r="E91" s="242">
        <f>B91</f>
        <v>3409362750.73</v>
      </c>
      <c r="H91" s="177"/>
    </row>
    <row r="92" spans="1:8" s="52" customFormat="1" ht="15" customHeight="1">
      <c r="A92" s="90" t="s">
        <v>56</v>
      </c>
      <c r="B92" s="64">
        <f>SUM(B93:B94)</f>
        <v>139950000</v>
      </c>
      <c r="C92" s="64">
        <f>SUM(C93:C94)</f>
        <v>230330000</v>
      </c>
      <c r="D92" s="64">
        <f>SUM(D93:D94)</f>
        <v>175050000</v>
      </c>
      <c r="E92" s="64">
        <f>SUM(E93:E94)</f>
        <v>545330000</v>
      </c>
      <c r="H92" s="177"/>
    </row>
    <row r="93" spans="1:8" s="84" customFormat="1" ht="15" customHeight="1">
      <c r="A93" s="88" t="s">
        <v>62</v>
      </c>
      <c r="B93" s="89">
        <v>0</v>
      </c>
      <c r="C93" s="52">
        <v>0</v>
      </c>
      <c r="D93" s="89">
        <v>0</v>
      </c>
      <c r="E93" s="89">
        <f>SUM(B93:D93)</f>
        <v>0</v>
      </c>
      <c r="H93" s="203"/>
    </row>
    <row r="94" spans="1:8" s="84" customFormat="1" ht="15" customHeight="1">
      <c r="A94" s="88" t="s">
        <v>63</v>
      </c>
      <c r="B94" s="242">
        <f>+F119</f>
        <v>139950000</v>
      </c>
      <c r="C94" s="242">
        <f>+F121</f>
        <v>230330000</v>
      </c>
      <c r="D94" s="242">
        <f>+F123</f>
        <v>175050000</v>
      </c>
      <c r="E94" s="242">
        <f>SUM(B94:D94)</f>
        <v>545330000</v>
      </c>
      <c r="H94" s="203"/>
    </row>
    <row r="95" spans="1:8" s="52" customFormat="1" ht="15" customHeight="1">
      <c r="A95" s="90" t="s">
        <v>57</v>
      </c>
      <c r="B95" s="64">
        <f aca="true" t="shared" si="0" ref="B95:D97">+B89+B92</f>
        <v>3986397366.78</v>
      </c>
      <c r="C95" s="64">
        <f t="shared" si="0"/>
        <v>4001367115.78</v>
      </c>
      <c r="D95" s="64">
        <f t="shared" si="0"/>
        <v>4090638887.78</v>
      </c>
      <c r="E95" s="64">
        <f>E92+E89</f>
        <v>4391777366.780001</v>
      </c>
      <c r="H95" s="177"/>
    </row>
    <row r="96" spans="1:8" s="52" customFormat="1" ht="15" customHeight="1">
      <c r="A96" s="88" t="s">
        <v>62</v>
      </c>
      <c r="B96" s="242">
        <f t="shared" si="0"/>
        <v>437084616.05</v>
      </c>
      <c r="C96" s="242">
        <f t="shared" si="0"/>
        <v>437084616.05</v>
      </c>
      <c r="D96" s="242">
        <f t="shared" si="0"/>
        <v>437084616.05</v>
      </c>
      <c r="E96" s="242">
        <f>E93+E90</f>
        <v>437084616.05</v>
      </c>
      <c r="H96" s="177"/>
    </row>
    <row r="97" spans="1:8" s="52" customFormat="1" ht="15" customHeight="1">
      <c r="A97" s="88" t="s">
        <v>63</v>
      </c>
      <c r="B97" s="242">
        <f t="shared" si="0"/>
        <v>3549312750.73</v>
      </c>
      <c r="C97" s="242">
        <f t="shared" si="0"/>
        <v>3564282499.73</v>
      </c>
      <c r="D97" s="242">
        <f t="shared" si="0"/>
        <v>3653554271.73</v>
      </c>
      <c r="E97" s="242">
        <f>E94+E91</f>
        <v>3954692750.73</v>
      </c>
      <c r="H97" s="177"/>
    </row>
    <row r="98" spans="1:8" s="52" customFormat="1" ht="15" customHeight="1">
      <c r="A98" s="90" t="s">
        <v>58</v>
      </c>
      <c r="B98" s="64">
        <f>SUM(B99:B102)</f>
        <v>215360251</v>
      </c>
      <c r="C98" s="64">
        <f>SUM(C99:C102)</f>
        <v>85778228</v>
      </c>
      <c r="D98" s="64">
        <f>SUM(D99:D102)</f>
        <v>346733505.5</v>
      </c>
      <c r="E98" s="126">
        <f>SUM(B98:D98)</f>
        <v>647871984.5</v>
      </c>
      <c r="H98" s="177"/>
    </row>
    <row r="99" spans="1:8" s="52" customFormat="1" ht="15" customHeight="1">
      <c r="A99" s="88" t="s">
        <v>62</v>
      </c>
      <c r="B99" s="89">
        <f>+B65</f>
        <v>0</v>
      </c>
      <c r="C99" s="89">
        <f>+C65</f>
        <v>0</v>
      </c>
      <c r="D99" s="89">
        <f>+D65</f>
        <v>0</v>
      </c>
      <c r="E99" s="89">
        <f>+E65</f>
        <v>0</v>
      </c>
      <c r="H99" s="177"/>
    </row>
    <row r="100" spans="1:8" s="52" customFormat="1" ht="15" customHeight="1">
      <c r="A100" s="91" t="s">
        <v>69</v>
      </c>
      <c r="B100" s="89"/>
      <c r="C100" s="89">
        <v>0</v>
      </c>
      <c r="D100" s="89"/>
      <c r="E100" s="89">
        <f>SUM(B100:D100)</f>
        <v>0</v>
      </c>
      <c r="H100" s="177"/>
    </row>
    <row r="101" spans="1:8" s="52" customFormat="1" ht="15" customHeight="1">
      <c r="A101" s="91" t="s">
        <v>70</v>
      </c>
      <c r="B101" s="89"/>
      <c r="C101" s="89">
        <v>0</v>
      </c>
      <c r="D101" s="89"/>
      <c r="E101" s="89">
        <f>SUM(B101:D101)</f>
        <v>0</v>
      </c>
      <c r="H101" s="177"/>
    </row>
    <row r="102" spans="1:8" s="52" customFormat="1" ht="15" customHeight="1">
      <c r="A102" s="88" t="s">
        <v>63</v>
      </c>
      <c r="B102" s="242">
        <f>B72</f>
        <v>215360251</v>
      </c>
      <c r="C102" s="242">
        <f>C72</f>
        <v>85778228</v>
      </c>
      <c r="D102" s="242">
        <f>D72</f>
        <v>346733505.5</v>
      </c>
      <c r="E102" s="242">
        <f>SUM(B102:D102)</f>
        <v>647871984.5</v>
      </c>
      <c r="H102" s="177"/>
    </row>
    <row r="103" spans="1:8" s="52" customFormat="1" ht="15" customHeight="1">
      <c r="A103" s="90" t="s">
        <v>59</v>
      </c>
      <c r="B103" s="56">
        <f>+B95-B98</f>
        <v>3771037115.78</v>
      </c>
      <c r="C103" s="56">
        <f>+C95-C98</f>
        <v>3915588887.78</v>
      </c>
      <c r="D103" s="56">
        <f>+D95-D98</f>
        <v>3743905382.28</v>
      </c>
      <c r="E103" s="56">
        <f>E95-E98</f>
        <v>3743905382.2800007</v>
      </c>
      <c r="H103" s="177"/>
    </row>
    <row r="104" spans="1:8" s="52" customFormat="1" ht="15" customHeight="1">
      <c r="A104" s="88" t="s">
        <v>62</v>
      </c>
      <c r="B104" s="242">
        <f>+B96-B99</f>
        <v>437084616.05</v>
      </c>
      <c r="C104" s="242">
        <f>+C96-C99-C100-C101</f>
        <v>437084616.05</v>
      </c>
      <c r="D104" s="242">
        <f>+D96-D99</f>
        <v>437084616.05</v>
      </c>
      <c r="E104" s="242">
        <f>E96-E99-C100-C101</f>
        <v>437084616.05</v>
      </c>
      <c r="H104" s="177"/>
    </row>
    <row r="105" spans="1:8" s="52" customFormat="1" ht="15" customHeight="1">
      <c r="A105" s="88" t="s">
        <v>63</v>
      </c>
      <c r="B105" s="242">
        <f>+B97-B102</f>
        <v>3333952499.73</v>
      </c>
      <c r="C105" s="242">
        <f>+C97-C102</f>
        <v>3478504271.73</v>
      </c>
      <c r="D105" s="242">
        <f>+D97-D102</f>
        <v>3306820766.23</v>
      </c>
      <c r="E105" s="242">
        <f>E97-E102</f>
        <v>3306820766.23</v>
      </c>
      <c r="H105" s="177"/>
    </row>
    <row r="106" spans="1:8" s="52" customFormat="1" ht="15" customHeight="1" thickBot="1">
      <c r="A106" s="92"/>
      <c r="B106" s="93"/>
      <c r="C106" s="93"/>
      <c r="D106" s="93"/>
      <c r="E106" s="93"/>
      <c r="H106" s="177"/>
    </row>
    <row r="107" spans="1:5" ht="15" customHeight="1" thickTop="1">
      <c r="A107" s="220" t="s">
        <v>115</v>
      </c>
      <c r="E107" s="2">
        <f>+G124</f>
        <v>36187134.650000006</v>
      </c>
    </row>
    <row r="108" spans="5:8" s="85" customFormat="1" ht="15" customHeight="1">
      <c r="E108" s="85">
        <f>+E105-E107</f>
        <v>3270633631.58</v>
      </c>
      <c r="H108" s="203"/>
    </row>
    <row r="109" spans="2:4" ht="15" customHeight="1" hidden="1">
      <c r="B109" s="2">
        <v>2461334821.45</v>
      </c>
      <c r="C109" s="2">
        <v>2135670888.7</v>
      </c>
      <c r="D109" s="2">
        <v>2139711888.7</v>
      </c>
    </row>
    <row r="110" spans="2:4" ht="15" customHeight="1" hidden="1">
      <c r="B110" s="2">
        <f>+B103-B109</f>
        <v>1309702294.3300004</v>
      </c>
      <c r="C110" s="2">
        <f>+C109-C103</f>
        <v>-1779917999.0800002</v>
      </c>
      <c r="D110" s="2">
        <f>+D103-D109</f>
        <v>1604193493.5800002</v>
      </c>
    </row>
    <row r="111" spans="2:4" ht="15" customHeight="1" hidden="1">
      <c r="B111" s="2">
        <v>265209288.49</v>
      </c>
      <c r="C111" s="2">
        <v>28180355.74</v>
      </c>
      <c r="D111" s="2">
        <v>28168355.74</v>
      </c>
    </row>
    <row r="112" spans="2:4" ht="15" hidden="1">
      <c r="B112" s="2">
        <f>+B104-B111</f>
        <v>171875327.56</v>
      </c>
      <c r="C112" s="2">
        <f>+C104-C111</f>
        <v>408904260.31</v>
      </c>
      <c r="D112" s="2">
        <f>+D111-D104</f>
        <v>-408916260.31</v>
      </c>
    </row>
    <row r="113" spans="1:5" ht="49.5" customHeight="1">
      <c r="A113" s="277" t="s">
        <v>157</v>
      </c>
      <c r="B113" s="277"/>
      <c r="C113" s="277"/>
      <c r="D113" s="277"/>
      <c r="E113" s="277"/>
    </row>
    <row r="114" ht="15">
      <c r="A114" s="6"/>
    </row>
    <row r="115" spans="1:8" s="85" customFormat="1" ht="15">
      <c r="A115" s="220" t="s">
        <v>146</v>
      </c>
      <c r="H115" s="203"/>
    </row>
    <row r="116" spans="1:5" ht="28.5" customHeight="1">
      <c r="A116" s="95"/>
      <c r="B116" s="276"/>
      <c r="C116" s="276"/>
      <c r="D116" s="276"/>
      <c r="E116" s="276"/>
    </row>
    <row r="117" spans="1:9" ht="15" hidden="1">
      <c r="A117" s="203"/>
      <c r="B117" s="218" t="s">
        <v>124</v>
      </c>
      <c r="C117" s="218" t="s">
        <v>121</v>
      </c>
      <c r="D117" s="218" t="s">
        <v>122</v>
      </c>
      <c r="E117" s="218" t="s">
        <v>143</v>
      </c>
      <c r="F117" s="170" t="s">
        <v>78</v>
      </c>
      <c r="G117" s="225" t="s">
        <v>144</v>
      </c>
      <c r="H117" s="170" t="s">
        <v>145</v>
      </c>
      <c r="I117" s="170" t="s">
        <v>126</v>
      </c>
    </row>
    <row r="118" spans="1:9" ht="15" hidden="1">
      <c r="A118" s="168" t="s">
        <v>125</v>
      </c>
      <c r="B118" s="244">
        <f>+'I Trimestre'!F136</f>
        <v>3346370131.42</v>
      </c>
      <c r="C118" s="183"/>
      <c r="D118" s="183"/>
      <c r="E118" s="183"/>
      <c r="F118" s="183"/>
      <c r="G118" s="177"/>
      <c r="H118" s="183"/>
      <c r="I118" s="183"/>
    </row>
    <row r="119" spans="1:10" ht="15" hidden="1">
      <c r="A119" s="207">
        <f>+A161</f>
        <v>0</v>
      </c>
      <c r="B119" s="222" t="s">
        <v>127</v>
      </c>
      <c r="C119" s="235">
        <f>+B73</f>
        <v>210271000</v>
      </c>
      <c r="D119" s="235">
        <f>+B75</f>
        <v>5089251</v>
      </c>
      <c r="E119" s="222">
        <v>0</v>
      </c>
      <c r="F119" s="235">
        <v>139950000</v>
      </c>
      <c r="G119" s="243">
        <v>12108581.74</v>
      </c>
      <c r="H119" s="222">
        <f>+C119+D119+G119</f>
        <v>227468832.74</v>
      </c>
      <c r="I119" s="235">
        <f>+B118-H119+F119</f>
        <v>3258851298.6800003</v>
      </c>
      <c r="J119" s="2">
        <f>+I119-G119</f>
        <v>3246742716.9400005</v>
      </c>
    </row>
    <row r="120" spans="1:9" ht="15" hidden="1">
      <c r="A120" s="168" t="s">
        <v>125</v>
      </c>
      <c r="B120" s="223">
        <f>+I119</f>
        <v>3258851298.6800003</v>
      </c>
      <c r="C120" s="222"/>
      <c r="D120" s="222"/>
      <c r="E120" s="222"/>
      <c r="F120" s="222"/>
      <c r="G120" s="226"/>
      <c r="H120" s="222"/>
      <c r="I120" s="222"/>
    </row>
    <row r="121" spans="1:10" ht="15" hidden="1">
      <c r="A121" s="207"/>
      <c r="B121" s="222" t="s">
        <v>128</v>
      </c>
      <c r="C121" s="235">
        <f>+C73</f>
        <v>77595000</v>
      </c>
      <c r="D121" s="235">
        <f>+C75</f>
        <v>8183228</v>
      </c>
      <c r="E121" s="222">
        <v>0</v>
      </c>
      <c r="F121" s="235">
        <v>230330000</v>
      </c>
      <c r="G121" s="243">
        <v>12065303.18</v>
      </c>
      <c r="H121" s="222">
        <f>+C121+D121+G121</f>
        <v>97843531.18</v>
      </c>
      <c r="I121" s="235">
        <f>+B120-H121+F121</f>
        <v>3391337767.5000005</v>
      </c>
      <c r="J121" s="2">
        <f>+I121-G121</f>
        <v>3379272464.3200006</v>
      </c>
    </row>
    <row r="122" spans="1:9" ht="15" hidden="1">
      <c r="A122" s="168" t="s">
        <v>125</v>
      </c>
      <c r="B122" s="223">
        <f>+I121</f>
        <v>3391337767.5000005</v>
      </c>
      <c r="C122" s="222"/>
      <c r="D122" s="222"/>
      <c r="E122" s="222"/>
      <c r="F122" s="222"/>
      <c r="G122" s="226"/>
      <c r="H122" s="222"/>
      <c r="I122" s="222"/>
    </row>
    <row r="123" spans="1:10" ht="15" hidden="1">
      <c r="A123" s="207"/>
      <c r="B123" s="222" t="s">
        <v>129</v>
      </c>
      <c r="C123" s="235">
        <f>+D73</f>
        <v>333373000</v>
      </c>
      <c r="D123" s="235">
        <f>+D75</f>
        <v>4916458</v>
      </c>
      <c r="E123" s="235">
        <f>+D74</f>
        <v>8444047.5</v>
      </c>
      <c r="F123" s="235">
        <v>175050000</v>
      </c>
      <c r="G123" s="243">
        <v>12013249.73</v>
      </c>
      <c r="H123" s="222">
        <f>+C123+D123+E123+G123</f>
        <v>358746755.23</v>
      </c>
      <c r="I123" s="235">
        <f>+B122-H123+F123</f>
        <v>3207641012.2700005</v>
      </c>
      <c r="J123" s="2">
        <f>+I123-G123</f>
        <v>3195627762.5400004</v>
      </c>
    </row>
    <row r="124" spans="1:9" ht="15" hidden="1">
      <c r="A124" s="207"/>
      <c r="B124" s="224" t="s">
        <v>123</v>
      </c>
      <c r="C124" s="224">
        <f aca="true" t="shared" si="1" ref="C124:H124">SUM(C119:C123)</f>
        <v>621239000</v>
      </c>
      <c r="D124" s="224">
        <f t="shared" si="1"/>
        <v>18188937</v>
      </c>
      <c r="E124" s="183">
        <f t="shared" si="1"/>
        <v>8444047.5</v>
      </c>
      <c r="F124" s="221">
        <f t="shared" si="1"/>
        <v>545330000</v>
      </c>
      <c r="G124" s="177">
        <f t="shared" si="1"/>
        <v>36187134.650000006</v>
      </c>
      <c r="H124" s="183">
        <f t="shared" si="1"/>
        <v>684059119.1500001</v>
      </c>
      <c r="I124" s="183"/>
    </row>
    <row r="125" ht="15" hidden="1"/>
    <row r="126" ht="15" hidden="1"/>
  </sheetData>
  <sheetProtection/>
  <mergeCells count="15">
    <mergeCell ref="A113:E113"/>
    <mergeCell ref="A36:E36"/>
    <mergeCell ref="B2:E2"/>
    <mergeCell ref="A61:E61"/>
    <mergeCell ref="A85:E85"/>
    <mergeCell ref="A83:E83"/>
    <mergeCell ref="A84:E84"/>
    <mergeCell ref="A59:E59"/>
    <mergeCell ref="A60:E60"/>
    <mergeCell ref="B116:E116"/>
    <mergeCell ref="A1:F1"/>
    <mergeCell ref="A8:F8"/>
    <mergeCell ref="A9:F9"/>
    <mergeCell ref="A34:E34"/>
    <mergeCell ref="A35:E35"/>
  </mergeCells>
  <printOptions/>
  <pageMargins left="0.23" right="0.15748031496062992" top="0.85" bottom="0.2362204724409449" header="0.31496062992125984" footer="0.31496062992125984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7"/>
  <sheetViews>
    <sheetView zoomScale="64" zoomScaleNormal="64" zoomScalePageLayoutView="0" workbookViewId="0" topLeftCell="A1">
      <selection activeCell="A1" sqref="A1:G1"/>
    </sheetView>
  </sheetViews>
  <sheetFormatPr defaultColWidth="11.57421875" defaultRowHeight="15"/>
  <cols>
    <col min="1" max="1" width="54.28125" style="220" customWidth="1"/>
    <col min="2" max="2" width="19.57421875" style="220" customWidth="1"/>
    <col min="3" max="3" width="20.7109375" style="220" customWidth="1"/>
    <col min="4" max="4" width="19.7109375" style="220" customWidth="1"/>
    <col min="5" max="5" width="22.28125" style="220" customWidth="1"/>
    <col min="6" max="6" width="22.28125" style="233" customWidth="1"/>
    <col min="7" max="7" width="18.00390625" style="220" customWidth="1"/>
    <col min="8" max="9" width="20.421875" style="220" customWidth="1"/>
    <col min="10" max="11" width="16.421875" style="220" bestFit="1" customWidth="1"/>
    <col min="12" max="16" width="15.57421875" style="220" customWidth="1"/>
    <col min="17" max="16384" width="11.57421875" style="220" customWidth="1"/>
  </cols>
  <sheetData>
    <row r="1" spans="1:7" ht="15" customHeight="1">
      <c r="A1" s="273" t="s">
        <v>0</v>
      </c>
      <c r="B1" s="273"/>
      <c r="C1" s="273"/>
      <c r="D1" s="273"/>
      <c r="E1" s="273"/>
      <c r="F1" s="273"/>
      <c r="G1" s="273"/>
    </row>
    <row r="2" spans="1:7" ht="15" customHeight="1">
      <c r="A2" s="168" t="s">
        <v>3</v>
      </c>
      <c r="B2" s="275" t="s">
        <v>72</v>
      </c>
      <c r="C2" s="275"/>
      <c r="D2" s="275"/>
      <c r="E2" s="275"/>
      <c r="F2" s="231"/>
      <c r="G2" s="170"/>
    </row>
    <row r="3" spans="1:7" ht="15" customHeight="1">
      <c r="A3" s="168" t="s">
        <v>5</v>
      </c>
      <c r="B3" s="169" t="s">
        <v>6</v>
      </c>
      <c r="C3" s="171"/>
      <c r="D3" s="170"/>
      <c r="E3" s="170"/>
      <c r="F3" s="170"/>
      <c r="G3" s="170"/>
    </row>
    <row r="4" spans="1:7" ht="15" customHeight="1">
      <c r="A4" s="168" t="s">
        <v>7</v>
      </c>
      <c r="B4" s="170" t="s">
        <v>8</v>
      </c>
      <c r="C4" s="171"/>
      <c r="D4" s="170"/>
      <c r="E4" s="170"/>
      <c r="F4" s="170"/>
      <c r="G4" s="170"/>
    </row>
    <row r="5" spans="1:7" ht="15" customHeight="1">
      <c r="A5" s="168" t="s">
        <v>66</v>
      </c>
      <c r="B5" s="172" t="s">
        <v>147</v>
      </c>
      <c r="C5" s="170"/>
      <c r="D5" s="170"/>
      <c r="E5" s="170"/>
      <c r="F5" s="170"/>
      <c r="G5" s="170"/>
    </row>
    <row r="6" spans="1:7" ht="15" customHeight="1">
      <c r="A6" s="168"/>
      <c r="B6" s="172"/>
      <c r="C6" s="170"/>
      <c r="D6" s="170"/>
      <c r="E6" s="170"/>
      <c r="F6" s="170"/>
      <c r="G6" s="170"/>
    </row>
    <row r="7" spans="1:2" ht="15" customHeight="1">
      <c r="A7" s="207"/>
      <c r="B7" s="207"/>
    </row>
    <row r="8" spans="1:7" ht="15" customHeight="1">
      <c r="A8" s="273" t="s">
        <v>1</v>
      </c>
      <c r="B8" s="273"/>
      <c r="C8" s="273"/>
      <c r="D8" s="273"/>
      <c r="E8" s="273"/>
      <c r="F8" s="273"/>
      <c r="G8" s="273"/>
    </row>
    <row r="9" spans="1:7" ht="15" customHeight="1">
      <c r="A9" s="273" t="s">
        <v>2</v>
      </c>
      <c r="B9" s="273"/>
      <c r="C9" s="273"/>
      <c r="D9" s="273"/>
      <c r="E9" s="273"/>
      <c r="F9" s="273"/>
      <c r="G9" s="273"/>
    </row>
    <row r="10" ht="15" customHeight="1"/>
    <row r="11" spans="1:6" ht="15" customHeight="1" thickBot="1">
      <c r="A11" s="173" t="s">
        <v>9</v>
      </c>
      <c r="B11" s="173" t="s">
        <v>10</v>
      </c>
      <c r="C11" s="173" t="s">
        <v>17</v>
      </c>
      <c r="D11" s="173" t="s">
        <v>18</v>
      </c>
      <c r="E11" s="173" t="s">
        <v>19</v>
      </c>
      <c r="F11" s="173" t="s">
        <v>47</v>
      </c>
    </row>
    <row r="12" spans="1:6" ht="15" customHeight="1">
      <c r="A12" s="174"/>
      <c r="B12" s="174"/>
      <c r="C12" s="174"/>
      <c r="D12" s="174"/>
      <c r="E12" s="174"/>
      <c r="F12" s="174"/>
    </row>
    <row r="13" spans="1:6" ht="15" customHeight="1">
      <c r="A13" s="220" t="s">
        <v>34</v>
      </c>
      <c r="C13" s="220">
        <f>SUM(C14:C18)</f>
        <v>0</v>
      </c>
      <c r="D13" s="233">
        <f>SUM(D14:D18)</f>
        <v>0</v>
      </c>
      <c r="E13" s="233">
        <f>SUM(E14:E18)</f>
        <v>0</v>
      </c>
      <c r="F13" s="233">
        <f>SUM(F14:F18)</f>
        <v>0</v>
      </c>
    </row>
    <row r="14" spans="1:6" ht="15" customHeight="1">
      <c r="A14" s="175" t="s">
        <v>24</v>
      </c>
      <c r="B14" s="220" t="s">
        <v>26</v>
      </c>
      <c r="C14" s="151">
        <v>0</v>
      </c>
      <c r="D14" s="151">
        <v>0</v>
      </c>
      <c r="E14" s="151">
        <v>0</v>
      </c>
      <c r="F14" s="152">
        <f>SUM(C14:E14)</f>
        <v>0</v>
      </c>
    </row>
    <row r="15" spans="1:6" ht="15" customHeight="1">
      <c r="A15" s="175" t="s">
        <v>28</v>
      </c>
      <c r="B15" s="233" t="s">
        <v>26</v>
      </c>
      <c r="C15" s="151">
        <v>0</v>
      </c>
      <c r="D15" s="151">
        <v>0</v>
      </c>
      <c r="E15" s="151">
        <v>0</v>
      </c>
      <c r="F15" s="152">
        <f>SUM(C15:E15)</f>
        <v>0</v>
      </c>
    </row>
    <row r="16" spans="1:6" ht="15" customHeight="1">
      <c r="A16" s="175" t="s">
        <v>30</v>
      </c>
      <c r="B16" s="233" t="s">
        <v>26</v>
      </c>
      <c r="C16" s="151">
        <v>0</v>
      </c>
      <c r="D16" s="151">
        <v>0</v>
      </c>
      <c r="E16" s="151">
        <v>0</v>
      </c>
      <c r="F16" s="152">
        <f>SUM(C16:E16)</f>
        <v>0</v>
      </c>
    </row>
    <row r="17" spans="1:6" s="233" customFormat="1" ht="15" customHeight="1">
      <c r="A17" s="255" t="s">
        <v>149</v>
      </c>
      <c r="B17" s="233" t="s">
        <v>26</v>
      </c>
      <c r="C17" s="151">
        <v>0</v>
      </c>
      <c r="D17" s="151">
        <v>0</v>
      </c>
      <c r="E17" s="151">
        <v>0</v>
      </c>
      <c r="F17" s="152">
        <f>SUM(C17:E17)</f>
        <v>0</v>
      </c>
    </row>
    <row r="18" spans="1:6" ht="15" customHeight="1">
      <c r="A18" s="175" t="s">
        <v>35</v>
      </c>
      <c r="C18" s="151">
        <v>0</v>
      </c>
      <c r="D18" s="151">
        <v>0</v>
      </c>
      <c r="E18" s="151">
        <v>0</v>
      </c>
      <c r="F18" s="152">
        <f>SUM(C18:E18)</f>
        <v>0</v>
      </c>
    </row>
    <row r="19" spans="1:6" ht="15" customHeight="1">
      <c r="A19" s="175"/>
      <c r="C19" s="151"/>
      <c r="D19" s="151"/>
      <c r="E19" s="151"/>
      <c r="F19" s="152"/>
    </row>
    <row r="20" spans="1:6" ht="15" customHeight="1">
      <c r="A20" s="175" t="s">
        <v>27</v>
      </c>
      <c r="C20" s="151">
        <f>SUM(C21:C27)</f>
        <v>239</v>
      </c>
      <c r="D20" s="151">
        <f>SUM(D21:D27)</f>
        <v>232</v>
      </c>
      <c r="E20" s="151">
        <f>SUM(E21:E27)</f>
        <v>164</v>
      </c>
      <c r="F20" s="151">
        <f>SUM(F21:F27)</f>
        <v>430</v>
      </c>
    </row>
    <row r="21" spans="1:6" ht="15" customHeight="1">
      <c r="A21" s="175" t="s">
        <v>24</v>
      </c>
      <c r="B21" s="220" t="s">
        <v>26</v>
      </c>
      <c r="C21" s="151">
        <v>80</v>
      </c>
      <c r="D21" s="151">
        <v>37</v>
      </c>
      <c r="E21" s="151">
        <v>85</v>
      </c>
      <c r="F21" s="152">
        <f>SUM(C21:E21)</f>
        <v>202</v>
      </c>
    </row>
    <row r="22" spans="1:6" ht="15" customHeight="1">
      <c r="A22" s="259" t="s">
        <v>28</v>
      </c>
      <c r="B22" s="257" t="s">
        <v>26</v>
      </c>
      <c r="C22" s="258">
        <v>0</v>
      </c>
      <c r="D22" s="258">
        <v>74</v>
      </c>
      <c r="E22" s="258">
        <v>0</v>
      </c>
      <c r="F22" s="260">
        <v>74</v>
      </c>
    </row>
    <row r="23" spans="1:6" s="233" customFormat="1" ht="15" customHeight="1">
      <c r="A23" s="268" t="s">
        <v>167</v>
      </c>
      <c r="B23" s="257" t="s">
        <v>26</v>
      </c>
      <c r="C23" s="258">
        <v>93</v>
      </c>
      <c r="D23" s="258">
        <v>19</v>
      </c>
      <c r="E23" s="258">
        <v>19</v>
      </c>
      <c r="F23" s="260"/>
    </row>
    <row r="24" spans="1:6" s="233" customFormat="1" ht="15" customHeight="1">
      <c r="A24" s="268" t="s">
        <v>68</v>
      </c>
      <c r="B24" s="257" t="s">
        <v>26</v>
      </c>
      <c r="C24" s="258">
        <v>0</v>
      </c>
      <c r="D24" s="258">
        <v>74</v>
      </c>
      <c r="E24" s="258">
        <v>0</v>
      </c>
      <c r="F24" s="260"/>
    </row>
    <row r="25" spans="1:6" ht="15" customHeight="1">
      <c r="A25" s="256" t="s">
        <v>30</v>
      </c>
      <c r="B25" s="257" t="s">
        <v>163</v>
      </c>
      <c r="C25" s="258">
        <f>SUM(C27:C28)</f>
        <v>0</v>
      </c>
      <c r="D25" s="258">
        <v>28</v>
      </c>
      <c r="E25" s="258">
        <v>17</v>
      </c>
      <c r="F25" s="258">
        <f>SUM(C25:E25)</f>
        <v>45</v>
      </c>
    </row>
    <row r="26" spans="1:6" s="233" customFormat="1" ht="15" customHeight="1">
      <c r="A26" s="256" t="s">
        <v>162</v>
      </c>
      <c r="B26" s="257" t="s">
        <v>163</v>
      </c>
      <c r="C26" s="258">
        <v>66</v>
      </c>
      <c r="D26" s="258">
        <v>0</v>
      </c>
      <c r="E26" s="258">
        <v>43</v>
      </c>
      <c r="F26" s="258">
        <f>SUM(C26:E26)</f>
        <v>109</v>
      </c>
    </row>
    <row r="27" spans="1:6" ht="15" customHeight="1">
      <c r="A27" s="255" t="s">
        <v>166</v>
      </c>
      <c r="C27" s="151">
        <v>0</v>
      </c>
      <c r="D27" s="151">
        <v>0</v>
      </c>
      <c r="E27" s="151">
        <v>0</v>
      </c>
      <c r="F27" s="152">
        <v>0</v>
      </c>
    </row>
    <row r="28" spans="1:6" ht="15" customHeight="1">
      <c r="A28" s="175"/>
      <c r="C28" s="151"/>
      <c r="D28" s="151"/>
      <c r="E28" s="151"/>
      <c r="F28" s="152"/>
    </row>
    <row r="29" spans="3:6" ht="15" customHeight="1">
      <c r="C29" s="151"/>
      <c r="D29" s="151"/>
      <c r="E29" s="151"/>
      <c r="F29" s="151"/>
    </row>
    <row r="30" spans="1:9" ht="15" customHeight="1" thickBot="1">
      <c r="A30" s="112" t="s">
        <v>31</v>
      </c>
      <c r="B30" s="112"/>
      <c r="C30" s="80">
        <f>+C20+C13</f>
        <v>239</v>
      </c>
      <c r="D30" s="80">
        <f>+D20+D13</f>
        <v>232</v>
      </c>
      <c r="E30" s="80">
        <f>+E20+E13</f>
        <v>164</v>
      </c>
      <c r="F30" s="80">
        <f>+F20+F13</f>
        <v>430</v>
      </c>
      <c r="H30" s="177" t="s">
        <v>73</v>
      </c>
      <c r="I30" s="177"/>
    </row>
    <row r="31" spans="1:16" ht="15" customHeight="1" thickTop="1">
      <c r="A31" s="220" t="s">
        <v>64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</row>
    <row r="32" ht="15" customHeight="1">
      <c r="A32" s="220" t="s">
        <v>115</v>
      </c>
    </row>
    <row r="33" ht="15" customHeight="1"/>
    <row r="34" ht="15" customHeight="1"/>
    <row r="35" spans="1:6" ht="15" customHeight="1">
      <c r="A35" s="274" t="s">
        <v>32</v>
      </c>
      <c r="B35" s="274"/>
      <c r="C35" s="274"/>
      <c r="D35" s="274"/>
      <c r="E35" s="274"/>
      <c r="F35" s="230"/>
    </row>
    <row r="36" spans="1:6" ht="15" customHeight="1">
      <c r="A36" s="273" t="s">
        <v>33</v>
      </c>
      <c r="B36" s="273"/>
      <c r="C36" s="273"/>
      <c r="D36" s="273"/>
      <c r="E36" s="273"/>
      <c r="F36" s="229"/>
    </row>
    <row r="37" spans="1:15" ht="15" customHeight="1">
      <c r="A37" s="273" t="s">
        <v>65</v>
      </c>
      <c r="B37" s="273"/>
      <c r="C37" s="273"/>
      <c r="D37" s="273"/>
      <c r="E37" s="273"/>
      <c r="F37" s="229"/>
      <c r="G37" s="228"/>
      <c r="H37" s="228"/>
      <c r="I37" s="228"/>
      <c r="J37" s="228"/>
      <c r="K37" s="228"/>
      <c r="L37" s="228"/>
      <c r="M37" s="228"/>
      <c r="N37" s="228"/>
      <c r="O37" s="228"/>
    </row>
    <row r="38" ht="15" customHeight="1"/>
    <row r="39" spans="1:6" ht="15" customHeight="1" thickBot="1">
      <c r="A39" s="173" t="s">
        <v>9</v>
      </c>
      <c r="B39" s="173" t="s">
        <v>17</v>
      </c>
      <c r="C39" s="173" t="s">
        <v>18</v>
      </c>
      <c r="D39" s="173" t="s">
        <v>19</v>
      </c>
      <c r="E39" s="173" t="s">
        <v>47</v>
      </c>
      <c r="F39" s="230"/>
    </row>
    <row r="40" ht="15" customHeight="1"/>
    <row r="41" spans="1:6" ht="15" customHeight="1">
      <c r="A41" s="220" t="s">
        <v>34</v>
      </c>
      <c r="B41" s="151">
        <f>+SUM(B42:B46)</f>
        <v>0</v>
      </c>
      <c r="C41" s="151">
        <f>+SUM(C42:C46)</f>
        <v>0</v>
      </c>
      <c r="D41" s="116">
        <f>SUM(D42:D47)</f>
        <v>437084616.04999995</v>
      </c>
      <c r="E41" s="116">
        <f>SUM(E42:E47)</f>
        <v>437084616.04999995</v>
      </c>
      <c r="F41" s="151"/>
    </row>
    <row r="42" spans="1:6" ht="15" customHeight="1">
      <c r="A42" s="175" t="s">
        <v>24</v>
      </c>
      <c r="B42" s="94">
        <v>0</v>
      </c>
      <c r="C42" s="151">
        <v>0</v>
      </c>
      <c r="D42" s="116">
        <v>150004385</v>
      </c>
      <c r="E42" s="116">
        <f>SUM(B42:D42)</f>
        <v>150004385</v>
      </c>
      <c r="F42" s="152"/>
    </row>
    <row r="43" spans="1:6" ht="15" customHeight="1">
      <c r="A43" s="175" t="s">
        <v>28</v>
      </c>
      <c r="B43" s="151">
        <v>0</v>
      </c>
      <c r="C43" s="151">
        <v>0</v>
      </c>
      <c r="D43" s="116">
        <v>101838904.45</v>
      </c>
      <c r="E43" s="116">
        <f>SUM(B43:D43)</f>
        <v>101838904.45</v>
      </c>
      <c r="F43" s="152"/>
    </row>
    <row r="44" spans="1:6" ht="15" customHeight="1">
      <c r="A44" s="175" t="s">
        <v>30</v>
      </c>
      <c r="B44" s="151">
        <v>0</v>
      </c>
      <c r="C44" s="151">
        <v>0</v>
      </c>
      <c r="D44" s="151">
        <v>85241326.6</v>
      </c>
      <c r="E44" s="151">
        <f>SUM(B44:D44)</f>
        <v>85241326.6</v>
      </c>
      <c r="F44" s="152"/>
    </row>
    <row r="45" spans="1:6" s="233" customFormat="1" ht="15" customHeight="1">
      <c r="A45" s="234" t="s">
        <v>154</v>
      </c>
      <c r="B45" s="151">
        <v>0</v>
      </c>
      <c r="C45" s="151">
        <v>0</v>
      </c>
      <c r="D45" s="151">
        <v>100000000</v>
      </c>
      <c r="E45" s="151">
        <f>SUM(B45:D45)</f>
        <v>100000000</v>
      </c>
      <c r="F45" s="151"/>
    </row>
    <row r="46" spans="1:6" ht="15" customHeight="1">
      <c r="A46" s="175" t="s">
        <v>155</v>
      </c>
      <c r="B46" s="151">
        <v>0</v>
      </c>
      <c r="C46" s="151">
        <v>0</v>
      </c>
      <c r="D46" s="151">
        <v>0</v>
      </c>
      <c r="E46" s="151">
        <v>0</v>
      </c>
      <c r="F46" s="152"/>
    </row>
    <row r="47" spans="1:6" ht="15" customHeight="1">
      <c r="A47" s="186"/>
      <c r="B47" s="151"/>
      <c r="C47" s="151"/>
      <c r="D47" s="151"/>
      <c r="E47" s="151"/>
      <c r="F47" s="151"/>
    </row>
    <row r="48" spans="1:6" ht="15" customHeight="1">
      <c r="A48" s="220" t="s">
        <v>36</v>
      </c>
      <c r="B48" s="238">
        <f>SUM(B49:B53)</f>
        <v>426600070.4</v>
      </c>
      <c r="C48" s="238">
        <f>SUM(C49:C53)</f>
        <v>184160616.99</v>
      </c>
      <c r="D48" s="238">
        <f>SUM(D49:D53)</f>
        <v>430328656.88</v>
      </c>
      <c r="E48" s="238">
        <f>SUM(E49:E53)</f>
        <v>1041089344.27</v>
      </c>
      <c r="F48" s="152"/>
    </row>
    <row r="49" spans="1:6" ht="15" customHeight="1">
      <c r="A49" s="175" t="s">
        <v>24</v>
      </c>
      <c r="B49" s="239">
        <v>407615000</v>
      </c>
      <c r="C49" s="240">
        <v>168588000</v>
      </c>
      <c r="D49" s="240">
        <v>350396000</v>
      </c>
      <c r="E49" s="238">
        <f>SUM(B49:D49)</f>
        <v>926599000</v>
      </c>
      <c r="F49" s="152"/>
    </row>
    <row r="50" spans="1:6" ht="15" customHeight="1">
      <c r="A50" s="259" t="s">
        <v>28</v>
      </c>
      <c r="B50" s="258">
        <v>0</v>
      </c>
      <c r="C50" s="258">
        <f>4332481+6498721.53</f>
        <v>10831202.530000001</v>
      </c>
      <c r="D50" s="258">
        <v>0</v>
      </c>
      <c r="E50" s="260">
        <f>SUM(B50:D50)</f>
        <v>10831202.530000001</v>
      </c>
      <c r="F50" s="152"/>
    </row>
    <row r="51" spans="1:6" ht="15" customHeight="1">
      <c r="A51" s="259" t="s">
        <v>30</v>
      </c>
      <c r="B51" s="258">
        <v>4902355</v>
      </c>
      <c r="C51" s="258">
        <v>4741414.46</v>
      </c>
      <c r="D51" s="258">
        <v>4951406.88</v>
      </c>
      <c r="E51" s="260">
        <f>SUM(B51:D51)</f>
        <v>14595176.34</v>
      </c>
      <c r="F51" s="152"/>
    </row>
    <row r="52" spans="1:6" ht="15" customHeight="1">
      <c r="A52" s="259" t="s">
        <v>149</v>
      </c>
      <c r="B52" s="258">
        <v>14082715.4</v>
      </c>
      <c r="C52" s="258">
        <v>0</v>
      </c>
      <c r="D52" s="258">
        <v>74981250</v>
      </c>
      <c r="E52" s="260">
        <f>SUM(B52:D52)</f>
        <v>89063965.4</v>
      </c>
      <c r="F52" s="152"/>
    </row>
    <row r="53" spans="1:6" s="233" customFormat="1" ht="15" customHeight="1">
      <c r="A53" s="234" t="s">
        <v>155</v>
      </c>
      <c r="B53" s="240"/>
      <c r="C53" s="240"/>
      <c r="D53" s="240"/>
      <c r="E53" s="238"/>
      <c r="F53" s="151"/>
    </row>
    <row r="54" spans="1:6" ht="15" customHeight="1" thickBot="1">
      <c r="A54" s="112" t="s">
        <v>31</v>
      </c>
      <c r="B54" s="241">
        <f>B41+B48</f>
        <v>426600070.4</v>
      </c>
      <c r="C54" s="241">
        <f>C41+C48</f>
        <v>184160616.99</v>
      </c>
      <c r="D54" s="241">
        <f>D41+D48</f>
        <v>867413272.93</v>
      </c>
      <c r="E54" s="241">
        <f>E41+E48</f>
        <v>1478173960.32</v>
      </c>
      <c r="F54" s="236"/>
    </row>
    <row r="55" ht="15" customHeight="1" thickTop="1">
      <c r="A55" s="220" t="s">
        <v>115</v>
      </c>
    </row>
    <row r="56" ht="15" customHeight="1"/>
    <row r="57" ht="15" customHeight="1"/>
    <row r="58" spans="1:6" ht="15" customHeight="1">
      <c r="A58" s="273" t="s">
        <v>37</v>
      </c>
      <c r="B58" s="273"/>
      <c r="C58" s="273"/>
      <c r="D58" s="273"/>
      <c r="E58" s="273"/>
      <c r="F58" s="229"/>
    </row>
    <row r="59" spans="1:6" ht="15" customHeight="1">
      <c r="A59" s="273" t="s">
        <v>33</v>
      </c>
      <c r="B59" s="273"/>
      <c r="C59" s="273"/>
      <c r="D59" s="273"/>
      <c r="E59" s="273"/>
      <c r="F59" s="229"/>
    </row>
    <row r="60" spans="1:15" ht="15" customHeight="1">
      <c r="A60" s="273" t="s">
        <v>65</v>
      </c>
      <c r="B60" s="273"/>
      <c r="C60" s="273"/>
      <c r="D60" s="273"/>
      <c r="E60" s="273"/>
      <c r="F60" s="229"/>
      <c r="G60" s="228"/>
      <c r="H60" s="228"/>
      <c r="I60" s="228"/>
      <c r="J60" s="228"/>
      <c r="K60" s="228"/>
      <c r="L60" s="228"/>
      <c r="M60" s="228"/>
      <c r="N60" s="228"/>
      <c r="O60" s="228"/>
    </row>
    <row r="61" ht="15" customHeight="1">
      <c r="A61" s="181"/>
    </row>
    <row r="62" spans="1:6" ht="15" customHeight="1" thickBot="1">
      <c r="A62" s="182" t="s">
        <v>38</v>
      </c>
      <c r="B62" s="173" t="s">
        <v>17</v>
      </c>
      <c r="C62" s="173" t="s">
        <v>18</v>
      </c>
      <c r="D62" s="173" t="s">
        <v>19</v>
      </c>
      <c r="E62" s="173" t="s">
        <v>47</v>
      </c>
      <c r="F62" s="230"/>
    </row>
    <row r="63" ht="15" customHeight="1"/>
    <row r="64" spans="1:7" ht="15" customHeight="1">
      <c r="A64" s="220" t="s">
        <v>34</v>
      </c>
      <c r="B64" s="116">
        <f>SUM(B65:B69)</f>
        <v>0</v>
      </c>
      <c r="C64" s="116">
        <f>SUM(C65:C69)</f>
        <v>0</v>
      </c>
      <c r="D64" s="116">
        <f aca="true" t="shared" si="0" ref="D64:D69">+D41</f>
        <v>437084616.04999995</v>
      </c>
      <c r="E64" s="116">
        <f aca="true" t="shared" si="1" ref="E64:E69">+E41</f>
        <v>437084616.04999995</v>
      </c>
      <c r="F64" s="116"/>
      <c r="G64" s="177"/>
    </row>
    <row r="65" spans="1:6" ht="15" customHeight="1">
      <c r="A65" s="175" t="s">
        <v>24</v>
      </c>
      <c r="B65" s="116">
        <f>+B43</f>
        <v>0</v>
      </c>
      <c r="C65" s="116">
        <v>0</v>
      </c>
      <c r="D65" s="116">
        <f t="shared" si="0"/>
        <v>150004385</v>
      </c>
      <c r="E65" s="116">
        <f t="shared" si="1"/>
        <v>150004385</v>
      </c>
      <c r="F65" s="116"/>
    </row>
    <row r="66" spans="1:7" ht="15" customHeight="1">
      <c r="A66" s="175" t="s">
        <v>28</v>
      </c>
      <c r="B66" s="116">
        <f>+B42</f>
        <v>0</v>
      </c>
      <c r="C66" s="116">
        <v>0</v>
      </c>
      <c r="D66" s="116">
        <f t="shared" si="0"/>
        <v>101838904.45</v>
      </c>
      <c r="E66" s="116">
        <f t="shared" si="1"/>
        <v>101838904.45</v>
      </c>
      <c r="F66" s="116"/>
      <c r="G66" s="177"/>
    </row>
    <row r="67" spans="1:6" ht="15" customHeight="1">
      <c r="A67" s="175" t="s">
        <v>30</v>
      </c>
      <c r="B67" s="151">
        <v>0</v>
      </c>
      <c r="C67" s="151">
        <v>0</v>
      </c>
      <c r="D67" s="116">
        <f t="shared" si="0"/>
        <v>85241326.6</v>
      </c>
      <c r="E67" s="116">
        <f t="shared" si="1"/>
        <v>85241326.6</v>
      </c>
      <c r="F67" s="151"/>
    </row>
    <row r="68" spans="1:6" s="233" customFormat="1" ht="15" customHeight="1">
      <c r="A68" s="234" t="s">
        <v>154</v>
      </c>
      <c r="B68" s="151">
        <v>0</v>
      </c>
      <c r="C68" s="151">
        <v>0</v>
      </c>
      <c r="D68" s="116">
        <f t="shared" si="0"/>
        <v>100000000</v>
      </c>
      <c r="E68" s="116">
        <f t="shared" si="1"/>
        <v>100000000</v>
      </c>
      <c r="F68" s="151"/>
    </row>
    <row r="69" spans="1:6" ht="15" customHeight="1">
      <c r="A69" s="175" t="s">
        <v>155</v>
      </c>
      <c r="B69" s="151">
        <v>0</v>
      </c>
      <c r="C69" s="151">
        <v>0</v>
      </c>
      <c r="D69" s="116">
        <f t="shared" si="0"/>
        <v>0</v>
      </c>
      <c r="E69" s="116">
        <f t="shared" si="1"/>
        <v>0</v>
      </c>
      <c r="F69" s="151"/>
    </row>
    <row r="70" spans="2:6" ht="15" customHeight="1">
      <c r="B70" s="151"/>
      <c r="C70" s="151"/>
      <c r="D70" s="151"/>
      <c r="E70" s="151"/>
      <c r="F70" s="151"/>
    </row>
    <row r="71" spans="2:6" ht="15" customHeight="1">
      <c r="B71" s="151"/>
      <c r="C71" s="151"/>
      <c r="D71" s="151"/>
      <c r="E71" s="151"/>
      <c r="F71" s="151"/>
    </row>
    <row r="72" spans="1:6" ht="15" customHeight="1">
      <c r="A72" s="220" t="s">
        <v>36</v>
      </c>
      <c r="B72" s="238">
        <f>SUM(B73:B77)</f>
        <v>426600070.4</v>
      </c>
      <c r="C72" s="238">
        <f>SUM(C73:C77)</f>
        <v>184160616.99</v>
      </c>
      <c r="D72" s="238">
        <f>SUM(D73:D77)</f>
        <v>430328656.88</v>
      </c>
      <c r="E72" s="238">
        <f>SUM(E73:E77)</f>
        <v>1041089344.27</v>
      </c>
      <c r="F72" s="152"/>
    </row>
    <row r="73" spans="1:6" ht="15" customHeight="1">
      <c r="A73" s="175" t="s">
        <v>24</v>
      </c>
      <c r="B73" s="240">
        <f>+B49</f>
        <v>407615000</v>
      </c>
      <c r="C73" s="240">
        <f>+C49</f>
        <v>168588000</v>
      </c>
      <c r="D73" s="240">
        <v>350396000</v>
      </c>
      <c r="E73" s="240">
        <f>SUM(B73:D73)</f>
        <v>926599000</v>
      </c>
      <c r="F73" s="151"/>
    </row>
    <row r="74" spans="1:6" ht="15" customHeight="1">
      <c r="A74" s="259" t="s">
        <v>28</v>
      </c>
      <c r="B74" s="258">
        <v>0</v>
      </c>
      <c r="C74" s="258">
        <f>4332481+6498721.53</f>
        <v>10831202.530000001</v>
      </c>
      <c r="D74" s="258">
        <v>0</v>
      </c>
      <c r="E74" s="260">
        <f>SUM(B74:D74)</f>
        <v>10831202.530000001</v>
      </c>
      <c r="F74" s="151"/>
    </row>
    <row r="75" spans="1:6" ht="15" customHeight="1">
      <c r="A75" s="259" t="s">
        <v>30</v>
      </c>
      <c r="B75" s="258">
        <v>4902355</v>
      </c>
      <c r="C75" s="258">
        <v>4741414.46</v>
      </c>
      <c r="D75" s="258">
        <v>4951406.88</v>
      </c>
      <c r="E75" s="260">
        <f>SUM(B75:D75)</f>
        <v>14595176.34</v>
      </c>
      <c r="F75" s="151"/>
    </row>
    <row r="76" spans="1:6" ht="15" customHeight="1">
      <c r="A76" s="259" t="s">
        <v>149</v>
      </c>
      <c r="B76" s="258">
        <v>14082715.4</v>
      </c>
      <c r="C76" s="258">
        <v>0</v>
      </c>
      <c r="D76" s="258">
        <v>74981250</v>
      </c>
      <c r="E76" s="260">
        <f>SUM(B76:D76)</f>
        <v>89063965.4</v>
      </c>
      <c r="F76" s="151"/>
    </row>
    <row r="77" spans="1:6" ht="15" customHeight="1">
      <c r="A77" s="234" t="s">
        <v>155</v>
      </c>
      <c r="B77" s="240">
        <f>+B53</f>
        <v>0</v>
      </c>
      <c r="C77" s="240">
        <f>+C53</f>
        <v>0</v>
      </c>
      <c r="D77" s="240">
        <f>+D53</f>
        <v>0</v>
      </c>
      <c r="E77" s="240">
        <f>+E53</f>
        <v>0</v>
      </c>
      <c r="F77" s="151"/>
    </row>
    <row r="78" spans="1:6" ht="15" customHeight="1" thickBot="1">
      <c r="A78" s="112" t="s">
        <v>31</v>
      </c>
      <c r="B78" s="241">
        <f>B64+B72</f>
        <v>426600070.4</v>
      </c>
      <c r="C78" s="241">
        <f>C64+C72</f>
        <v>184160616.99</v>
      </c>
      <c r="D78" s="241">
        <f>D64+D72</f>
        <v>867413272.93</v>
      </c>
      <c r="E78" s="241">
        <f>E64+E72</f>
        <v>1478173960.32</v>
      </c>
      <c r="F78" s="236"/>
    </row>
    <row r="79" ht="15" customHeight="1" thickTop="1">
      <c r="A79" s="220" t="s">
        <v>115</v>
      </c>
    </row>
    <row r="80" ht="15" customHeight="1"/>
    <row r="81" ht="15" customHeight="1"/>
    <row r="82" spans="1:6" ht="15" customHeight="1">
      <c r="A82" s="273" t="s">
        <v>52</v>
      </c>
      <c r="B82" s="273"/>
      <c r="C82" s="273"/>
      <c r="D82" s="273"/>
      <c r="E82" s="273"/>
      <c r="F82" s="229"/>
    </row>
    <row r="83" spans="1:6" ht="15" customHeight="1">
      <c r="A83" s="273" t="s">
        <v>53</v>
      </c>
      <c r="B83" s="273"/>
      <c r="C83" s="273"/>
      <c r="D83" s="273"/>
      <c r="E83" s="273"/>
      <c r="F83" s="229"/>
    </row>
    <row r="84" spans="1:6" ht="15" customHeight="1">
      <c r="A84" s="273" t="s">
        <v>65</v>
      </c>
      <c r="B84" s="273"/>
      <c r="C84" s="273"/>
      <c r="D84" s="273"/>
      <c r="E84" s="273"/>
      <c r="F84" s="229"/>
    </row>
    <row r="85" ht="15" customHeight="1">
      <c r="A85" s="186"/>
    </row>
    <row r="86" spans="1:6" s="177" customFormat="1" ht="15" customHeight="1" thickBot="1">
      <c r="A86" s="120" t="s">
        <v>38</v>
      </c>
      <c r="B86" s="173" t="s">
        <v>17</v>
      </c>
      <c r="C86" s="173" t="s">
        <v>18</v>
      </c>
      <c r="D86" s="173" t="s">
        <v>19</v>
      </c>
      <c r="E86" s="173" t="s">
        <v>47</v>
      </c>
      <c r="F86" s="230"/>
    </row>
    <row r="87" spans="1:6" s="177" customFormat="1" ht="15" customHeight="1">
      <c r="A87" s="178"/>
      <c r="B87" s="183"/>
      <c r="C87" s="183"/>
      <c r="D87" s="183"/>
      <c r="E87" s="183"/>
      <c r="F87" s="183"/>
    </row>
    <row r="88" spans="1:6" s="177" customFormat="1" ht="15" customHeight="1">
      <c r="A88" s="178" t="s">
        <v>80</v>
      </c>
      <c r="B88" s="183">
        <f>+'II Trimestre'!E103</f>
        <v>3743905382.2800007</v>
      </c>
      <c r="C88" s="183">
        <f>+B104</f>
        <v>3568640311.8800006</v>
      </c>
      <c r="D88" s="183">
        <f>+C104</f>
        <v>3593299694.8900003</v>
      </c>
      <c r="E88" s="183">
        <f>B88</f>
        <v>3743905382.2800007</v>
      </c>
      <c r="F88" s="183"/>
    </row>
    <row r="89" spans="1:6" s="177" customFormat="1" ht="15" customHeight="1">
      <c r="A89" s="123" t="s">
        <v>62</v>
      </c>
      <c r="B89" s="242">
        <f>+'II Trimestre'!E104</f>
        <v>437084616.05</v>
      </c>
      <c r="C89" s="242">
        <f>B105</f>
        <v>437084616.05</v>
      </c>
      <c r="D89" s="242">
        <f>C105</f>
        <v>437084616.05</v>
      </c>
      <c r="E89" s="242">
        <f>B89</f>
        <v>437084616.05</v>
      </c>
      <c r="F89" s="183"/>
    </row>
    <row r="90" spans="1:6" s="177" customFormat="1" ht="15" customHeight="1">
      <c r="A90" s="123" t="s">
        <v>63</v>
      </c>
      <c r="B90" s="242">
        <f>+'II Trimestre'!E105</f>
        <v>3306820766.23</v>
      </c>
      <c r="C90" s="242">
        <f>B106</f>
        <v>3131555695.83</v>
      </c>
      <c r="D90" s="242">
        <f>C106</f>
        <v>3156215078.84</v>
      </c>
      <c r="E90" s="242">
        <f>B90</f>
        <v>3306820766.23</v>
      </c>
      <c r="F90" s="183"/>
    </row>
    <row r="91" spans="1:6" s="177" customFormat="1" ht="15" customHeight="1">
      <c r="A91" s="125" t="s">
        <v>56</v>
      </c>
      <c r="B91" s="126">
        <f>SUM(B92:B93)</f>
        <v>251335000</v>
      </c>
      <c r="C91" s="126">
        <f>SUM(C92:C93)</f>
        <v>208820000</v>
      </c>
      <c r="D91" s="126">
        <f>SUM(D92:D93)</f>
        <v>148600000</v>
      </c>
      <c r="E91" s="126">
        <f>SUM(B91:D91)</f>
        <v>608755000</v>
      </c>
      <c r="F91" s="126"/>
    </row>
    <row r="92" spans="1:6" ht="15" customHeight="1">
      <c r="A92" s="123" t="s">
        <v>62</v>
      </c>
      <c r="B92" s="124">
        <v>0</v>
      </c>
      <c r="C92" s="177">
        <v>0</v>
      </c>
      <c r="D92" s="124">
        <v>0</v>
      </c>
      <c r="E92" s="124">
        <f>SUM(B92:D92)</f>
        <v>0</v>
      </c>
      <c r="F92" s="124"/>
    </row>
    <row r="93" spans="1:6" ht="15" customHeight="1">
      <c r="A93" s="123" t="s">
        <v>63</v>
      </c>
      <c r="B93" s="242">
        <v>251335000</v>
      </c>
      <c r="C93" s="242">
        <v>208820000</v>
      </c>
      <c r="D93" s="242">
        <v>148600000</v>
      </c>
      <c r="E93" s="242">
        <f>SUM(B93:D93)</f>
        <v>608755000</v>
      </c>
      <c r="F93" s="124"/>
    </row>
    <row r="94" spans="1:6" s="177" customFormat="1" ht="15" customHeight="1">
      <c r="A94" s="125" t="s">
        <v>57</v>
      </c>
      <c r="B94" s="126">
        <f aca="true" t="shared" si="2" ref="B94:D96">+B88+B91</f>
        <v>3995240382.2800007</v>
      </c>
      <c r="C94" s="126">
        <f t="shared" si="2"/>
        <v>3777460311.8800006</v>
      </c>
      <c r="D94" s="126">
        <f t="shared" si="2"/>
        <v>3741899694.8900003</v>
      </c>
      <c r="E94" s="126">
        <f>+E88+E91</f>
        <v>4352660382.280001</v>
      </c>
      <c r="F94" s="126"/>
    </row>
    <row r="95" spans="1:6" s="177" customFormat="1" ht="15" customHeight="1">
      <c r="A95" s="123" t="s">
        <v>62</v>
      </c>
      <c r="B95" s="242">
        <f t="shared" si="2"/>
        <v>437084616.05</v>
      </c>
      <c r="C95" s="242">
        <f t="shared" si="2"/>
        <v>437084616.05</v>
      </c>
      <c r="D95" s="242">
        <f t="shared" si="2"/>
        <v>437084616.05</v>
      </c>
      <c r="E95" s="242">
        <f>+E89+E92</f>
        <v>437084616.05</v>
      </c>
      <c r="F95" s="124"/>
    </row>
    <row r="96" spans="1:6" s="177" customFormat="1" ht="15" customHeight="1">
      <c r="A96" s="123" t="s">
        <v>63</v>
      </c>
      <c r="B96" s="242">
        <f t="shared" si="2"/>
        <v>3558155766.23</v>
      </c>
      <c r="C96" s="242">
        <f t="shared" si="2"/>
        <v>3340375695.83</v>
      </c>
      <c r="D96" s="242">
        <f t="shared" si="2"/>
        <v>3304815078.84</v>
      </c>
      <c r="E96" s="242">
        <f>+E90+E93</f>
        <v>3915575766.23</v>
      </c>
      <c r="F96" s="124"/>
    </row>
    <row r="97" spans="1:6" s="177" customFormat="1" ht="15" customHeight="1">
      <c r="A97" s="125" t="s">
        <v>58</v>
      </c>
      <c r="B97" s="126">
        <f>SUM(B98:B103)</f>
        <v>426600070.4</v>
      </c>
      <c r="C97" s="126">
        <f>SUM(C98:C103)</f>
        <v>184160616.99</v>
      </c>
      <c r="D97" s="126">
        <f>+D98+D103</f>
        <v>867413272.93</v>
      </c>
      <c r="E97" s="126">
        <f>SUM(B97:D97)</f>
        <v>1478173960.32</v>
      </c>
      <c r="F97" s="126"/>
    </row>
    <row r="98" spans="1:6" s="177" customFormat="1" ht="15" customHeight="1">
      <c r="A98" s="123" t="s">
        <v>62</v>
      </c>
      <c r="B98" s="124">
        <f aca="true" t="shared" si="3" ref="B98:E99">+B64</f>
        <v>0</v>
      </c>
      <c r="C98" s="124">
        <f t="shared" si="3"/>
        <v>0</v>
      </c>
      <c r="D98" s="124">
        <f t="shared" si="3"/>
        <v>437084616.04999995</v>
      </c>
      <c r="E98" s="124">
        <f t="shared" si="3"/>
        <v>437084616.04999995</v>
      </c>
      <c r="F98" s="124"/>
    </row>
    <row r="99" spans="1:6" s="177" customFormat="1" ht="15" customHeight="1">
      <c r="A99" s="127" t="s">
        <v>69</v>
      </c>
      <c r="B99" s="124">
        <f t="shared" si="3"/>
        <v>0</v>
      </c>
      <c r="C99" s="124">
        <f t="shared" si="3"/>
        <v>0</v>
      </c>
      <c r="D99" s="124">
        <f t="shared" si="3"/>
        <v>150004385</v>
      </c>
      <c r="E99" s="124">
        <f t="shared" si="3"/>
        <v>150004385</v>
      </c>
      <c r="F99" s="124"/>
    </row>
    <row r="100" spans="1:6" s="177" customFormat="1" ht="15" customHeight="1">
      <c r="A100" s="127" t="s">
        <v>70</v>
      </c>
      <c r="B100" s="124">
        <f aca="true" t="shared" si="4" ref="B100:D102">+B66</f>
        <v>0</v>
      </c>
      <c r="C100" s="124">
        <f t="shared" si="4"/>
        <v>0</v>
      </c>
      <c r="D100" s="124">
        <f t="shared" si="4"/>
        <v>101838904.45</v>
      </c>
      <c r="E100" s="124">
        <f>+E66</f>
        <v>101838904.45</v>
      </c>
      <c r="F100" s="124"/>
    </row>
    <row r="101" spans="1:6" s="177" customFormat="1" ht="15" customHeight="1">
      <c r="A101" s="127" t="s">
        <v>152</v>
      </c>
      <c r="B101" s="124">
        <f t="shared" si="4"/>
        <v>0</v>
      </c>
      <c r="C101" s="124">
        <f t="shared" si="4"/>
        <v>0</v>
      </c>
      <c r="D101" s="124">
        <f t="shared" si="4"/>
        <v>85241326.6</v>
      </c>
      <c r="E101" s="124">
        <f>+E67</f>
        <v>85241326.6</v>
      </c>
      <c r="F101" s="124"/>
    </row>
    <row r="102" spans="1:6" s="177" customFormat="1" ht="15" customHeight="1">
      <c r="A102" s="127" t="s">
        <v>153</v>
      </c>
      <c r="B102" s="124">
        <f t="shared" si="4"/>
        <v>0</v>
      </c>
      <c r="C102" s="124">
        <f t="shared" si="4"/>
        <v>0</v>
      </c>
      <c r="D102" s="124">
        <f t="shared" si="4"/>
        <v>100000000</v>
      </c>
      <c r="E102" s="124">
        <f>+E68</f>
        <v>100000000</v>
      </c>
      <c r="F102" s="124"/>
    </row>
    <row r="103" spans="1:6" s="177" customFormat="1" ht="15" customHeight="1">
      <c r="A103" s="123" t="s">
        <v>63</v>
      </c>
      <c r="B103" s="242">
        <f>B72</f>
        <v>426600070.4</v>
      </c>
      <c r="C103" s="242">
        <f>C72</f>
        <v>184160616.99</v>
      </c>
      <c r="D103" s="242">
        <f>D72</f>
        <v>430328656.88</v>
      </c>
      <c r="E103" s="242">
        <f>SUM(B103:D103)</f>
        <v>1041089344.27</v>
      </c>
      <c r="F103" s="124"/>
    </row>
    <row r="104" spans="1:6" s="177" customFormat="1" ht="15" customHeight="1">
      <c r="A104" s="125" t="s">
        <v>59</v>
      </c>
      <c r="B104" s="183">
        <f>+B94-B97</f>
        <v>3568640311.8800006</v>
      </c>
      <c r="C104" s="183">
        <f>+C94-C97</f>
        <v>3593299694.8900003</v>
      </c>
      <c r="D104" s="183">
        <f>+D94-D97</f>
        <v>2874486421.9600005</v>
      </c>
      <c r="E104" s="183">
        <f>E94-E97</f>
        <v>2874486421.960001</v>
      </c>
      <c r="F104" s="183"/>
    </row>
    <row r="105" spans="1:6" s="177" customFormat="1" ht="15" customHeight="1">
      <c r="A105" s="123" t="s">
        <v>62</v>
      </c>
      <c r="B105" s="242">
        <f>+B95-B98</f>
        <v>437084616.05</v>
      </c>
      <c r="C105" s="242">
        <f>+C95-C98-C99-C102</f>
        <v>437084616.05</v>
      </c>
      <c r="D105" s="242">
        <f>+D95-D98</f>
        <v>0</v>
      </c>
      <c r="E105" s="242">
        <f>E95-E98-C99-C102</f>
        <v>5.960464477539063E-08</v>
      </c>
      <c r="F105" s="183"/>
    </row>
    <row r="106" spans="1:6" s="177" customFormat="1" ht="15" customHeight="1">
      <c r="A106" s="123" t="s">
        <v>63</v>
      </c>
      <c r="B106" s="242">
        <f>+B96-B103</f>
        <v>3131555695.83</v>
      </c>
      <c r="C106" s="242">
        <f>+C96-C103</f>
        <v>3156215078.84</v>
      </c>
      <c r="D106" s="242">
        <f>+D96-D103</f>
        <v>2874486421.96</v>
      </c>
      <c r="E106" s="242">
        <f>E96-E103</f>
        <v>2874486421.96</v>
      </c>
      <c r="F106" s="183"/>
    </row>
    <row r="107" spans="1:6" s="177" customFormat="1" ht="15" customHeight="1" thickBot="1">
      <c r="A107" s="128"/>
      <c r="B107" s="129"/>
      <c r="C107" s="129"/>
      <c r="D107" s="129"/>
      <c r="E107" s="129"/>
      <c r="F107" s="237"/>
    </row>
    <row r="108" spans="1:5" ht="15" customHeight="1" thickTop="1">
      <c r="A108" s="220" t="s">
        <v>115</v>
      </c>
      <c r="E108" s="220">
        <f>+H124</f>
        <v>38815182.05</v>
      </c>
    </row>
    <row r="109" s="233" customFormat="1" ht="15" customHeight="1">
      <c r="E109" s="233">
        <f>+E106-E108</f>
        <v>2835671239.91</v>
      </c>
    </row>
    <row r="110" spans="1:5" ht="44.25" customHeight="1">
      <c r="A110" s="277" t="s">
        <v>156</v>
      </c>
      <c r="B110" s="277"/>
      <c r="C110" s="277"/>
      <c r="D110" s="277"/>
      <c r="E110" s="277"/>
    </row>
    <row r="111" spans="2:4" ht="15" customHeight="1" hidden="1">
      <c r="B111" s="220">
        <v>2461334821.45</v>
      </c>
      <c r="D111" s="220">
        <v>2139711888.7</v>
      </c>
    </row>
    <row r="112" spans="2:4" ht="15" customHeight="1" hidden="1">
      <c r="B112" s="220">
        <f>+B104-B111</f>
        <v>1107305490.4300008</v>
      </c>
      <c r="D112" s="220">
        <f>+D104-D111</f>
        <v>734774533.2600005</v>
      </c>
    </row>
    <row r="113" ht="12.75" customHeight="1"/>
    <row r="114" ht="9.75" customHeight="1"/>
    <row r="115" ht="15">
      <c r="A115" s="233" t="s">
        <v>148</v>
      </c>
    </row>
    <row r="116" spans="1:6" ht="12" customHeight="1">
      <c r="A116" s="130"/>
      <c r="B116" s="276"/>
      <c r="C116" s="276"/>
      <c r="D116" s="276"/>
      <c r="E116" s="276"/>
      <c r="F116" s="232"/>
    </row>
    <row r="117" spans="2:10" ht="15" hidden="1">
      <c r="B117" s="227" t="s">
        <v>124</v>
      </c>
      <c r="C117" s="227" t="s">
        <v>121</v>
      </c>
      <c r="D117" s="227" t="s">
        <v>122</v>
      </c>
      <c r="E117" s="227" t="s">
        <v>150</v>
      </c>
      <c r="F117" s="229" t="s">
        <v>151</v>
      </c>
      <c r="G117" s="170" t="s">
        <v>78</v>
      </c>
      <c r="H117" s="225" t="s">
        <v>144</v>
      </c>
      <c r="I117" s="170" t="s">
        <v>145</v>
      </c>
      <c r="J117" s="170" t="s">
        <v>126</v>
      </c>
    </row>
    <row r="118" spans="1:10" ht="15" hidden="1">
      <c r="A118" s="168" t="s">
        <v>125</v>
      </c>
      <c r="B118" s="221">
        <f>+'II Trimestre'!E105</f>
        <v>3306820766.23</v>
      </c>
      <c r="C118" s="183"/>
      <c r="D118" s="183"/>
      <c r="E118" s="183"/>
      <c r="F118" s="183"/>
      <c r="G118" s="183"/>
      <c r="H118" s="177"/>
      <c r="I118" s="183"/>
      <c r="J118" s="183"/>
    </row>
    <row r="119" spans="1:12" ht="15" hidden="1">
      <c r="A119" s="207">
        <f>+A161</f>
        <v>0</v>
      </c>
      <c r="B119" s="222" t="s">
        <v>85</v>
      </c>
      <c r="C119" s="235">
        <f>+B73</f>
        <v>407615000</v>
      </c>
      <c r="D119" s="235">
        <f>+B75</f>
        <v>4902355</v>
      </c>
      <c r="E119" s="235">
        <f>+B74</f>
        <v>0</v>
      </c>
      <c r="F119" s="235">
        <f>+B76</f>
        <v>14082715.4</v>
      </c>
      <c r="G119" s="235">
        <f>+B93</f>
        <v>251335000</v>
      </c>
      <c r="H119" s="243">
        <v>11961124.41</v>
      </c>
      <c r="I119" s="222">
        <f>+C119+D119+H119+E119+F119</f>
        <v>438561194.81</v>
      </c>
      <c r="J119" s="235">
        <f>+B118-I119+G119</f>
        <v>3119594571.42</v>
      </c>
      <c r="K119" s="220">
        <v>3020414817.46</v>
      </c>
      <c r="L119" s="220">
        <f>+J119-K119</f>
        <v>99179753.96000004</v>
      </c>
    </row>
    <row r="120" spans="1:10" ht="15" hidden="1">
      <c r="A120" s="168" t="s">
        <v>125</v>
      </c>
      <c r="B120" s="223">
        <f>+J119</f>
        <v>3119594571.42</v>
      </c>
      <c r="C120" s="235"/>
      <c r="D120" s="222"/>
      <c r="E120" s="222"/>
      <c r="F120" s="222"/>
      <c r="G120" s="222"/>
      <c r="H120" s="226"/>
      <c r="I120" s="222"/>
      <c r="J120" s="222"/>
    </row>
    <row r="121" spans="1:11" ht="15" hidden="1">
      <c r="A121" s="207"/>
      <c r="B121" s="222" t="s">
        <v>86</v>
      </c>
      <c r="C121" s="235">
        <f>+C73</f>
        <v>168588000</v>
      </c>
      <c r="D121" s="235">
        <f>+C75</f>
        <v>4741414.46</v>
      </c>
      <c r="E121" s="235">
        <f>+C74</f>
        <v>10831202.530000001</v>
      </c>
      <c r="F121" s="235">
        <f>+C76</f>
        <v>0</v>
      </c>
      <c r="G121" s="235">
        <f>+C93</f>
        <v>208820000</v>
      </c>
      <c r="H121" s="243">
        <v>13471345.96</v>
      </c>
      <c r="I121" s="222">
        <f>+C121+D121+H121+E121</f>
        <v>197631962.95000002</v>
      </c>
      <c r="J121" s="235">
        <f>+B120-I121+G121</f>
        <v>3130782608.4700003</v>
      </c>
      <c r="K121" s="220">
        <f>+J121-H121</f>
        <v>3117311262.51</v>
      </c>
    </row>
    <row r="122" spans="1:10" ht="15" hidden="1">
      <c r="A122" s="168" t="s">
        <v>125</v>
      </c>
      <c r="B122" s="223">
        <f>+J121</f>
        <v>3130782608.4700003</v>
      </c>
      <c r="C122" s="235"/>
      <c r="D122" s="222"/>
      <c r="E122" s="222"/>
      <c r="F122" s="222"/>
      <c r="G122" s="222"/>
      <c r="H122" s="226"/>
      <c r="I122" s="222"/>
      <c r="J122" s="222"/>
    </row>
    <row r="123" spans="1:11" ht="15" hidden="1">
      <c r="A123" s="207"/>
      <c r="B123" s="222" t="s">
        <v>87</v>
      </c>
      <c r="C123" s="235">
        <f>+D73</f>
        <v>350396000</v>
      </c>
      <c r="D123" s="222">
        <f>+D75</f>
        <v>4951406.88</v>
      </c>
      <c r="E123" s="222">
        <f>+D74</f>
        <v>0</v>
      </c>
      <c r="F123" s="222">
        <f>+D76</f>
        <v>74981250</v>
      </c>
      <c r="G123" s="235">
        <f>+D93</f>
        <v>148600000</v>
      </c>
      <c r="H123" s="243">
        <v>13382711.68</v>
      </c>
      <c r="I123" s="222">
        <f>+C123+D123+E123+H123+F123</f>
        <v>443711368.56</v>
      </c>
      <c r="J123" s="222">
        <f>+B122-I123+G123</f>
        <v>2835671239.9100003</v>
      </c>
      <c r="K123" s="220">
        <f>+J123-H123</f>
        <v>2822288528.2300005</v>
      </c>
    </row>
    <row r="124" spans="1:10" ht="15" hidden="1">
      <c r="A124" s="207"/>
      <c r="B124" s="224" t="s">
        <v>123</v>
      </c>
      <c r="C124" s="224">
        <f aca="true" t="shared" si="5" ref="C124:I124">SUM(C119:C123)</f>
        <v>926599000</v>
      </c>
      <c r="D124" s="224">
        <f>SUM(D119:D123)</f>
        <v>14595176.34</v>
      </c>
      <c r="E124" s="183">
        <f>SUM(E119:E123)</f>
        <v>10831202.530000001</v>
      </c>
      <c r="F124" s="183">
        <f>SUM(F119:F123)</f>
        <v>89063965.4</v>
      </c>
      <c r="G124" s="221">
        <f t="shared" si="5"/>
        <v>608755000</v>
      </c>
      <c r="H124" s="177">
        <f t="shared" si="5"/>
        <v>38815182.05</v>
      </c>
      <c r="I124" s="183">
        <f t="shared" si="5"/>
        <v>1079904526.32</v>
      </c>
      <c r="J124" s="183"/>
    </row>
    <row r="125" ht="15" hidden="1"/>
    <row r="126" ht="15" hidden="1"/>
    <row r="127" ht="15" hidden="1">
      <c r="C127" s="220">
        <f>+B122+G123</f>
        <v>3279382608.4700003</v>
      </c>
    </row>
    <row r="128" ht="15" hidden="1"/>
    <row r="129" ht="15" hidden="1"/>
  </sheetData>
  <sheetProtection/>
  <mergeCells count="15">
    <mergeCell ref="A84:E84"/>
    <mergeCell ref="B116:E116"/>
    <mergeCell ref="A37:E37"/>
    <mergeCell ref="A58:E58"/>
    <mergeCell ref="A59:E59"/>
    <mergeCell ref="A60:E60"/>
    <mergeCell ref="A82:E82"/>
    <mergeCell ref="A83:E83"/>
    <mergeCell ref="A110:E110"/>
    <mergeCell ref="A1:G1"/>
    <mergeCell ref="B2:E2"/>
    <mergeCell ref="A8:G8"/>
    <mergeCell ref="A9:G9"/>
    <mergeCell ref="A35:E35"/>
    <mergeCell ref="A36:E36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1"/>
  <sheetViews>
    <sheetView zoomScale="68" zoomScaleNormal="68" zoomScalePageLayoutView="0" workbookViewId="0" topLeftCell="A1">
      <selection activeCell="A1" sqref="A1:G1"/>
    </sheetView>
  </sheetViews>
  <sheetFormatPr defaultColWidth="11.57421875" defaultRowHeight="15"/>
  <cols>
    <col min="1" max="1" width="54.28125" style="233" customWidth="1"/>
    <col min="2" max="2" width="19.57421875" style="233" customWidth="1"/>
    <col min="3" max="3" width="20.7109375" style="233" customWidth="1"/>
    <col min="4" max="4" width="19.7109375" style="233" customWidth="1"/>
    <col min="5" max="6" width="22.28125" style="233" customWidth="1"/>
    <col min="7" max="7" width="18.00390625" style="233" customWidth="1"/>
    <col min="8" max="9" width="20.421875" style="233" customWidth="1"/>
    <col min="10" max="11" width="16.421875" style="233" bestFit="1" customWidth="1"/>
    <col min="12" max="16" width="15.57421875" style="233" customWidth="1"/>
    <col min="17" max="16384" width="11.57421875" style="233" customWidth="1"/>
  </cols>
  <sheetData>
    <row r="1" spans="1:7" ht="15" customHeight="1">
      <c r="A1" s="273" t="s">
        <v>0</v>
      </c>
      <c r="B1" s="273"/>
      <c r="C1" s="273"/>
      <c r="D1" s="273"/>
      <c r="E1" s="273"/>
      <c r="F1" s="273"/>
      <c r="G1" s="273"/>
    </row>
    <row r="2" spans="1:7" ht="15" customHeight="1">
      <c r="A2" s="168" t="s">
        <v>3</v>
      </c>
      <c r="B2" s="275" t="s">
        <v>72</v>
      </c>
      <c r="C2" s="275"/>
      <c r="D2" s="275"/>
      <c r="E2" s="275"/>
      <c r="F2" s="252"/>
      <c r="G2" s="170"/>
    </row>
    <row r="3" spans="1:7" ht="15" customHeight="1">
      <c r="A3" s="168" t="s">
        <v>5</v>
      </c>
      <c r="B3" s="169" t="s">
        <v>6</v>
      </c>
      <c r="C3" s="171"/>
      <c r="D3" s="170"/>
      <c r="E3" s="170"/>
      <c r="F3" s="170"/>
      <c r="G3" s="170"/>
    </row>
    <row r="4" spans="1:7" ht="15" customHeight="1">
      <c r="A4" s="168" t="s">
        <v>7</v>
      </c>
      <c r="B4" s="170" t="s">
        <v>8</v>
      </c>
      <c r="C4" s="171"/>
      <c r="D4" s="170"/>
      <c r="E4" s="170"/>
      <c r="F4" s="170"/>
      <c r="G4" s="170"/>
    </row>
    <row r="5" spans="1:7" ht="15" customHeight="1">
      <c r="A5" s="168" t="s">
        <v>66</v>
      </c>
      <c r="B5" s="172" t="s">
        <v>158</v>
      </c>
      <c r="C5" s="170"/>
      <c r="D5" s="170"/>
      <c r="E5" s="170"/>
      <c r="F5" s="170"/>
      <c r="G5" s="170"/>
    </row>
    <row r="6" spans="1:7" ht="15" customHeight="1">
      <c r="A6" s="168"/>
      <c r="B6" s="172"/>
      <c r="C6" s="170"/>
      <c r="D6" s="170"/>
      <c r="E6" s="170"/>
      <c r="F6" s="170"/>
      <c r="G6" s="170"/>
    </row>
    <row r="7" spans="1:2" ht="15" customHeight="1">
      <c r="A7" s="207"/>
      <c r="B7" s="207"/>
    </row>
    <row r="8" spans="1:7" ht="15" customHeight="1">
      <c r="A8" s="273" t="s">
        <v>1</v>
      </c>
      <c r="B8" s="273"/>
      <c r="C8" s="273"/>
      <c r="D8" s="273"/>
      <c r="E8" s="273"/>
      <c r="F8" s="273"/>
      <c r="G8" s="273"/>
    </row>
    <row r="9" spans="1:7" ht="15" customHeight="1">
      <c r="A9" s="273" t="s">
        <v>2</v>
      </c>
      <c r="B9" s="273"/>
      <c r="C9" s="273"/>
      <c r="D9" s="273"/>
      <c r="E9" s="273"/>
      <c r="F9" s="273"/>
      <c r="G9" s="273"/>
    </row>
    <row r="10" ht="15" customHeight="1"/>
    <row r="11" spans="1:6" ht="15" customHeight="1" thickBot="1">
      <c r="A11" s="173" t="s">
        <v>9</v>
      </c>
      <c r="B11" s="173" t="s">
        <v>10</v>
      </c>
      <c r="C11" s="173" t="s">
        <v>20</v>
      </c>
      <c r="D11" s="173" t="s">
        <v>21</v>
      </c>
      <c r="E11" s="173" t="s">
        <v>159</v>
      </c>
      <c r="F11" s="173" t="s">
        <v>48</v>
      </c>
    </row>
    <row r="12" spans="1:6" ht="15" customHeight="1">
      <c r="A12" s="174"/>
      <c r="B12" s="174"/>
      <c r="C12" s="174"/>
      <c r="D12" s="174"/>
      <c r="E12" s="174"/>
      <c r="F12" s="174"/>
    </row>
    <row r="13" ht="15" customHeight="1">
      <c r="A13" s="233" t="s">
        <v>34</v>
      </c>
    </row>
    <row r="14" spans="1:6" ht="15" customHeight="1">
      <c r="A14" s="234" t="s">
        <v>24</v>
      </c>
      <c r="B14" s="233" t="s">
        <v>26</v>
      </c>
      <c r="C14" s="151">
        <v>0</v>
      </c>
      <c r="D14" s="151">
        <v>0</v>
      </c>
      <c r="E14" s="151">
        <v>0</v>
      </c>
      <c r="F14" s="152">
        <f>SUM(C14:E14)</f>
        <v>0</v>
      </c>
    </row>
    <row r="15" spans="1:6" ht="15" customHeight="1">
      <c r="A15" s="234" t="s">
        <v>28</v>
      </c>
      <c r="B15" s="233" t="s">
        <v>26</v>
      </c>
      <c r="C15" s="151">
        <v>0</v>
      </c>
      <c r="D15" s="151">
        <v>0</v>
      </c>
      <c r="E15" s="151">
        <v>0</v>
      </c>
      <c r="F15" s="152">
        <f>SUM(C15:E15)</f>
        <v>0</v>
      </c>
    </row>
    <row r="16" spans="1:6" ht="15" customHeight="1">
      <c r="A16" s="234" t="s">
        <v>30</v>
      </c>
      <c r="B16" s="233" t="s">
        <v>26</v>
      </c>
      <c r="C16" s="151">
        <v>0</v>
      </c>
      <c r="D16" s="151">
        <v>0</v>
      </c>
      <c r="E16" s="151">
        <v>0</v>
      </c>
      <c r="F16" s="152">
        <f>SUM(C16:E16)</f>
        <v>0</v>
      </c>
    </row>
    <row r="17" spans="1:6" ht="15" customHeight="1">
      <c r="A17" s="255" t="s">
        <v>162</v>
      </c>
      <c r="B17" s="233" t="s">
        <v>26</v>
      </c>
      <c r="C17" s="151">
        <v>0</v>
      </c>
      <c r="D17" s="151">
        <v>0</v>
      </c>
      <c r="E17" s="151">
        <v>0</v>
      </c>
      <c r="F17" s="152">
        <f>SUM(C17:E17)</f>
        <v>0</v>
      </c>
    </row>
    <row r="18" spans="1:6" ht="15" customHeight="1">
      <c r="A18" s="255" t="s">
        <v>155</v>
      </c>
      <c r="C18" s="151">
        <v>0</v>
      </c>
      <c r="D18" s="151">
        <v>0</v>
      </c>
      <c r="E18" s="151">
        <v>0</v>
      </c>
      <c r="F18" s="152">
        <f>SUM(C18:E18)</f>
        <v>0</v>
      </c>
    </row>
    <row r="19" spans="1:6" ht="15" customHeight="1">
      <c r="A19" s="234"/>
      <c r="C19" s="151"/>
      <c r="D19" s="151"/>
      <c r="E19" s="151"/>
      <c r="F19" s="152"/>
    </row>
    <row r="20" spans="1:6" ht="15" customHeight="1">
      <c r="A20" s="186" t="s">
        <v>27</v>
      </c>
      <c r="C20" s="151">
        <f>SUM(C21:C27)</f>
        <v>102</v>
      </c>
      <c r="D20" s="151">
        <f>SUM(D21:D28)</f>
        <v>1018</v>
      </c>
      <c r="E20" s="151">
        <f>SUM(E21:E27)</f>
        <v>249</v>
      </c>
      <c r="F20" s="152">
        <f>SUM(C20:E20)</f>
        <v>1369</v>
      </c>
    </row>
    <row r="21" spans="1:6" ht="15" customHeight="1">
      <c r="A21" s="234" t="s">
        <v>24</v>
      </c>
      <c r="B21" s="233" t="s">
        <v>26</v>
      </c>
      <c r="C21" s="151">
        <v>61</v>
      </c>
      <c r="D21" s="151">
        <v>45</v>
      </c>
      <c r="E21" s="151">
        <v>65</v>
      </c>
      <c r="F21" s="152">
        <f>SUM(C21:E21)</f>
        <v>171</v>
      </c>
    </row>
    <row r="22" spans="1:6" ht="15" customHeight="1">
      <c r="A22" s="259" t="s">
        <v>28</v>
      </c>
      <c r="B22" s="262" t="s">
        <v>26</v>
      </c>
      <c r="C22" s="258">
        <v>0</v>
      </c>
      <c r="D22" s="258">
        <v>452</v>
      </c>
      <c r="E22" s="258">
        <v>0</v>
      </c>
      <c r="F22" s="260">
        <v>452</v>
      </c>
    </row>
    <row r="23" spans="1:6" ht="15" customHeight="1">
      <c r="A23" s="268" t="s">
        <v>167</v>
      </c>
      <c r="B23" s="257" t="s">
        <v>26</v>
      </c>
      <c r="C23" s="258">
        <v>19</v>
      </c>
      <c r="D23" s="258">
        <v>0</v>
      </c>
      <c r="E23" s="258">
        <v>0</v>
      </c>
      <c r="F23" s="260"/>
    </row>
    <row r="24" spans="1:6" ht="15" customHeight="1">
      <c r="A24" s="268" t="s">
        <v>68</v>
      </c>
      <c r="B24" s="257" t="s">
        <v>26</v>
      </c>
      <c r="C24" s="258">
        <v>0</v>
      </c>
      <c r="D24" s="258">
        <v>19</v>
      </c>
      <c r="E24" s="258">
        <v>0</v>
      </c>
      <c r="F24" s="260">
        <f>SUM(C24:E24)</f>
        <v>19</v>
      </c>
    </row>
    <row r="25" spans="1:6" ht="15" customHeight="1">
      <c r="A25" s="268" t="s">
        <v>168</v>
      </c>
      <c r="B25" s="257" t="s">
        <v>26</v>
      </c>
      <c r="C25" s="258">
        <v>0</v>
      </c>
      <c r="D25" s="258">
        <v>433</v>
      </c>
      <c r="E25" s="258">
        <v>0</v>
      </c>
      <c r="F25" s="260">
        <f>SUM(C25:E25)</f>
        <v>433</v>
      </c>
    </row>
    <row r="26" spans="1:6" ht="15" customHeight="1">
      <c r="A26" s="256" t="s">
        <v>30</v>
      </c>
      <c r="B26" s="262" t="s">
        <v>26</v>
      </c>
      <c r="C26" s="258">
        <v>22</v>
      </c>
      <c r="D26" s="258">
        <v>55</v>
      </c>
      <c r="E26" s="258">
        <f>SUM(E27:E28)</f>
        <v>92</v>
      </c>
      <c r="F26" s="260">
        <f>SUM(C26:E26)</f>
        <v>169</v>
      </c>
    </row>
    <row r="27" spans="1:6" ht="15" customHeight="1">
      <c r="A27" s="261" t="s">
        <v>162</v>
      </c>
      <c r="B27" s="262" t="s">
        <v>26</v>
      </c>
      <c r="C27" s="258">
        <v>0</v>
      </c>
      <c r="D27" s="258">
        <v>14</v>
      </c>
      <c r="E27" s="258">
        <v>92</v>
      </c>
      <c r="F27" s="260">
        <f>SUM(C27:E27)</f>
        <v>106</v>
      </c>
    </row>
    <row r="28" spans="1:6" ht="15" customHeight="1">
      <c r="A28" s="255" t="s">
        <v>155</v>
      </c>
      <c r="C28" s="151">
        <v>0</v>
      </c>
      <c r="D28" s="151">
        <v>0</v>
      </c>
      <c r="E28" s="151">
        <v>0</v>
      </c>
      <c r="F28" s="152">
        <f>SUM(C28:E28)</f>
        <v>0</v>
      </c>
    </row>
    <row r="29" spans="1:6" ht="15" customHeight="1">
      <c r="A29" s="234"/>
      <c r="C29" s="151"/>
      <c r="D29" s="151"/>
      <c r="E29" s="151"/>
      <c r="F29" s="152"/>
    </row>
    <row r="30" spans="3:6" ht="15" customHeight="1">
      <c r="C30" s="151"/>
      <c r="D30" s="151"/>
      <c r="E30" s="151"/>
      <c r="F30" s="151"/>
    </row>
    <row r="31" spans="1:9" ht="15" customHeight="1" thickBot="1">
      <c r="A31" s="112" t="s">
        <v>31</v>
      </c>
      <c r="B31" s="112"/>
      <c r="C31" s="80">
        <f>+C20</f>
        <v>102</v>
      </c>
      <c r="D31" s="80">
        <f>+D20</f>
        <v>1018</v>
      </c>
      <c r="E31" s="80">
        <f>+E20</f>
        <v>249</v>
      </c>
      <c r="F31" s="80">
        <f>+F20</f>
        <v>1369</v>
      </c>
      <c r="H31" s="177" t="s">
        <v>73</v>
      </c>
      <c r="I31" s="177"/>
    </row>
    <row r="32" spans="1:16" ht="15" customHeight="1" thickTop="1">
      <c r="A32" s="233" t="s">
        <v>64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</row>
    <row r="33" ht="15" customHeight="1">
      <c r="A33" s="233" t="s">
        <v>115</v>
      </c>
    </row>
    <row r="34" ht="15" customHeight="1"/>
    <row r="35" ht="15" customHeight="1"/>
    <row r="36" spans="1:6" ht="15" customHeight="1">
      <c r="A36" s="274" t="s">
        <v>32</v>
      </c>
      <c r="B36" s="274"/>
      <c r="C36" s="274"/>
      <c r="D36" s="274"/>
      <c r="E36" s="274"/>
      <c r="F36" s="251"/>
    </row>
    <row r="37" spans="1:6" ht="15" customHeight="1">
      <c r="A37" s="273" t="s">
        <v>33</v>
      </c>
      <c r="B37" s="273"/>
      <c r="C37" s="273"/>
      <c r="D37" s="273"/>
      <c r="E37" s="273"/>
      <c r="F37" s="250"/>
    </row>
    <row r="38" spans="1:15" ht="15" customHeight="1">
      <c r="A38" s="273" t="s">
        <v>65</v>
      </c>
      <c r="B38" s="273"/>
      <c r="C38" s="273"/>
      <c r="D38" s="273"/>
      <c r="E38" s="273"/>
      <c r="F38" s="250"/>
      <c r="G38" s="254"/>
      <c r="H38" s="254"/>
      <c r="I38" s="254"/>
      <c r="J38" s="254"/>
      <c r="K38" s="254"/>
      <c r="L38" s="254"/>
      <c r="M38" s="254"/>
      <c r="N38" s="254"/>
      <c r="O38" s="254"/>
    </row>
    <row r="39" ht="15" customHeight="1"/>
    <row r="40" spans="1:6" ht="15" customHeight="1" thickBot="1">
      <c r="A40" s="173" t="s">
        <v>9</v>
      </c>
      <c r="B40" s="173" t="s">
        <v>160</v>
      </c>
      <c r="C40" s="173" t="s">
        <v>161</v>
      </c>
      <c r="D40" s="173" t="s">
        <v>159</v>
      </c>
      <c r="E40" s="173" t="s">
        <v>48</v>
      </c>
      <c r="F40" s="251"/>
    </row>
    <row r="41" ht="15" customHeight="1"/>
    <row r="42" spans="1:6" ht="15" customHeight="1">
      <c r="A42" s="233" t="s">
        <v>34</v>
      </c>
      <c r="B42" s="151">
        <f>+SUM(B43:B47)</f>
        <v>0</v>
      </c>
      <c r="C42" s="151">
        <f>+SUM(C43:C47)</f>
        <v>0</v>
      </c>
      <c r="D42" s="116">
        <v>0</v>
      </c>
      <c r="E42" s="116">
        <f>SUM(E43:E48)</f>
        <v>0</v>
      </c>
      <c r="F42" s="151"/>
    </row>
    <row r="43" spans="1:6" ht="15" customHeight="1">
      <c r="A43" s="234" t="s">
        <v>24</v>
      </c>
      <c r="B43" s="94">
        <v>0</v>
      </c>
      <c r="C43" s="151">
        <v>0</v>
      </c>
      <c r="D43" s="116">
        <v>0</v>
      </c>
      <c r="E43" s="116">
        <f>SUM(B43:D43)</f>
        <v>0</v>
      </c>
      <c r="F43" s="152"/>
    </row>
    <row r="44" spans="1:6" ht="15" customHeight="1">
      <c r="A44" s="234" t="s">
        <v>28</v>
      </c>
      <c r="B44" s="151">
        <v>0</v>
      </c>
      <c r="C44" s="151">
        <v>0</v>
      </c>
      <c r="D44" s="116">
        <v>0</v>
      </c>
      <c r="E44" s="116">
        <f>SUM(B44:D44)</f>
        <v>0</v>
      </c>
      <c r="F44" s="152"/>
    </row>
    <row r="45" spans="1:6" ht="15" customHeight="1">
      <c r="A45" s="234" t="s">
        <v>30</v>
      </c>
      <c r="B45" s="151">
        <v>0</v>
      </c>
      <c r="C45" s="151">
        <v>0</v>
      </c>
      <c r="D45" s="151">
        <v>0</v>
      </c>
      <c r="E45" s="151">
        <f>SUM(B45:D45)</f>
        <v>0</v>
      </c>
      <c r="F45" s="152"/>
    </row>
    <row r="46" spans="1:6" ht="15" customHeight="1">
      <c r="A46" s="234" t="s">
        <v>154</v>
      </c>
      <c r="B46" s="151">
        <v>0</v>
      </c>
      <c r="C46" s="151">
        <v>0</v>
      </c>
      <c r="D46" s="151">
        <v>0</v>
      </c>
      <c r="E46" s="151">
        <f>SUM(B46:D46)</f>
        <v>0</v>
      </c>
      <c r="F46" s="151"/>
    </row>
    <row r="47" spans="1:6" ht="15" customHeight="1">
      <c r="A47" s="234" t="s">
        <v>155</v>
      </c>
      <c r="B47" s="151">
        <v>0</v>
      </c>
      <c r="C47" s="151">
        <v>0</v>
      </c>
      <c r="D47" s="151">
        <v>0</v>
      </c>
      <c r="E47" s="151">
        <v>0</v>
      </c>
      <c r="F47" s="152"/>
    </row>
    <row r="48" spans="1:6" ht="15" customHeight="1">
      <c r="A48" s="186"/>
      <c r="B48" s="151"/>
      <c r="C48" s="151"/>
      <c r="D48" s="151"/>
      <c r="E48" s="151"/>
      <c r="F48" s="151"/>
    </row>
    <row r="49" spans="1:6" ht="15" customHeight="1">
      <c r="A49" s="233" t="s">
        <v>36</v>
      </c>
      <c r="B49" s="238">
        <f>SUM(B50:B54)</f>
        <v>278557368.3</v>
      </c>
      <c r="C49" s="238">
        <f>SUM(C50:C54)</f>
        <v>169053638.58</v>
      </c>
      <c r="D49" s="238">
        <f>SUM(D50:D54)</f>
        <v>433947514.36</v>
      </c>
      <c r="E49" s="238">
        <f>SUM(E50:E54)</f>
        <v>881558521.24</v>
      </c>
      <c r="F49" s="152"/>
    </row>
    <row r="50" spans="1:6" ht="15" customHeight="1">
      <c r="A50" s="234" t="s">
        <v>24</v>
      </c>
      <c r="B50" s="239">
        <v>259048000</v>
      </c>
      <c r="C50" s="240">
        <v>153352000</v>
      </c>
      <c r="D50" s="240">
        <v>265694000</v>
      </c>
      <c r="E50" s="238">
        <f>SUM(B50:D50)</f>
        <v>678094000</v>
      </c>
      <c r="F50" s="152"/>
    </row>
    <row r="51" spans="1:6" ht="15" customHeight="1">
      <c r="A51" s="259" t="s">
        <v>28</v>
      </c>
      <c r="B51" s="258">
        <v>0</v>
      </c>
      <c r="C51" s="258">
        <v>847339.2</v>
      </c>
      <c r="D51" s="258">
        <v>0</v>
      </c>
      <c r="E51" s="260">
        <f>SUM(B51:D51)</f>
        <v>847339.2</v>
      </c>
      <c r="F51" s="152"/>
    </row>
    <row r="52" spans="1:6" ht="15" customHeight="1">
      <c r="A52" s="259" t="s">
        <v>30</v>
      </c>
      <c r="B52" s="258">
        <v>12997443.5</v>
      </c>
      <c r="C52" s="258">
        <v>8355499.11</v>
      </c>
      <c r="D52" s="258">
        <v>0</v>
      </c>
      <c r="E52" s="260">
        <f>SUM(B52:D52)</f>
        <v>21352942.61</v>
      </c>
      <c r="F52" s="152"/>
    </row>
    <row r="53" spans="1:6" ht="15" customHeight="1">
      <c r="A53" s="259" t="s">
        <v>149</v>
      </c>
      <c r="B53" s="258">
        <v>6511924.8</v>
      </c>
      <c r="C53" s="258">
        <v>6498800.27</v>
      </c>
      <c r="D53" s="258">
        <v>168253514.36</v>
      </c>
      <c r="E53" s="260">
        <f>SUM(B53:D53)</f>
        <v>181264239.43</v>
      </c>
      <c r="F53" s="152"/>
    </row>
    <row r="54" spans="1:6" ht="15" customHeight="1">
      <c r="A54" s="234" t="s">
        <v>155</v>
      </c>
      <c r="B54" s="240"/>
      <c r="C54" s="240"/>
      <c r="D54" s="240"/>
      <c r="E54" s="152"/>
      <c r="F54" s="151"/>
    </row>
    <row r="55" spans="1:6" ht="15" customHeight="1" thickBot="1">
      <c r="A55" s="112" t="s">
        <v>31</v>
      </c>
      <c r="B55" s="241">
        <f>+B49</f>
        <v>278557368.3</v>
      </c>
      <c r="C55" s="241">
        <f>+C49</f>
        <v>169053638.58</v>
      </c>
      <c r="D55" s="241">
        <f>+D49</f>
        <v>433947514.36</v>
      </c>
      <c r="E55" s="241">
        <f>+E49</f>
        <v>881558521.24</v>
      </c>
      <c r="F55" s="236"/>
    </row>
    <row r="56" ht="15" customHeight="1" thickTop="1">
      <c r="A56" s="233" t="s">
        <v>115</v>
      </c>
    </row>
    <row r="57" ht="15" customHeight="1"/>
    <row r="58" ht="15" customHeight="1"/>
    <row r="59" spans="1:6" ht="15" customHeight="1">
      <c r="A59" s="273" t="s">
        <v>37</v>
      </c>
      <c r="B59" s="273"/>
      <c r="C59" s="273"/>
      <c r="D59" s="273"/>
      <c r="E59" s="273"/>
      <c r="F59" s="250"/>
    </row>
    <row r="60" spans="1:6" ht="15" customHeight="1">
      <c r="A60" s="273" t="s">
        <v>33</v>
      </c>
      <c r="B60" s="273"/>
      <c r="C60" s="273"/>
      <c r="D60" s="273"/>
      <c r="E60" s="273"/>
      <c r="F60" s="250"/>
    </row>
    <row r="61" spans="1:15" ht="15" customHeight="1">
      <c r="A61" s="273" t="s">
        <v>65</v>
      </c>
      <c r="B61" s="273"/>
      <c r="C61" s="273"/>
      <c r="D61" s="273"/>
      <c r="E61" s="273"/>
      <c r="F61" s="250"/>
      <c r="G61" s="254"/>
      <c r="H61" s="254"/>
      <c r="I61" s="254"/>
      <c r="J61" s="254"/>
      <c r="K61" s="254"/>
      <c r="L61" s="254"/>
      <c r="M61" s="254"/>
      <c r="N61" s="254"/>
      <c r="O61" s="254"/>
    </row>
    <row r="62" ht="15" customHeight="1">
      <c r="A62" s="181"/>
    </row>
    <row r="63" spans="1:6" ht="15" customHeight="1" thickBot="1">
      <c r="A63" s="182" t="s">
        <v>38</v>
      </c>
      <c r="B63" s="173" t="s">
        <v>160</v>
      </c>
      <c r="C63" s="173" t="s">
        <v>21</v>
      </c>
      <c r="D63" s="173" t="s">
        <v>159</v>
      </c>
      <c r="E63" s="173" t="s">
        <v>48</v>
      </c>
      <c r="F63" s="251"/>
    </row>
    <row r="64" ht="15" customHeight="1"/>
    <row r="65" spans="1:7" ht="15" customHeight="1">
      <c r="A65" s="233" t="s">
        <v>34</v>
      </c>
      <c r="B65" s="116">
        <f>SUM(B66:B70)</f>
        <v>0</v>
      </c>
      <c r="C65" s="116">
        <f>SUM(C66:C70)</f>
        <v>0</v>
      </c>
      <c r="D65" s="116">
        <f aca="true" t="shared" si="0" ref="D65:E70">+D42</f>
        <v>0</v>
      </c>
      <c r="E65" s="116">
        <f t="shared" si="0"/>
        <v>0</v>
      </c>
      <c r="F65" s="116"/>
      <c r="G65" s="177"/>
    </row>
    <row r="66" spans="1:6" ht="15" customHeight="1">
      <c r="A66" s="234" t="s">
        <v>24</v>
      </c>
      <c r="B66" s="116">
        <f>+B44</f>
        <v>0</v>
      </c>
      <c r="C66" s="116">
        <v>0</v>
      </c>
      <c r="D66" s="116">
        <f t="shared" si="0"/>
        <v>0</v>
      </c>
      <c r="E66" s="116">
        <f t="shared" si="0"/>
        <v>0</v>
      </c>
      <c r="F66" s="116"/>
    </row>
    <row r="67" spans="1:7" ht="15" customHeight="1">
      <c r="A67" s="234" t="s">
        <v>28</v>
      </c>
      <c r="B67" s="116">
        <f>+B43</f>
        <v>0</v>
      </c>
      <c r="C67" s="116">
        <v>0</v>
      </c>
      <c r="D67" s="116">
        <f t="shared" si="0"/>
        <v>0</v>
      </c>
      <c r="E67" s="116">
        <f t="shared" si="0"/>
        <v>0</v>
      </c>
      <c r="F67" s="116"/>
      <c r="G67" s="177"/>
    </row>
    <row r="68" spans="1:6" ht="15" customHeight="1">
      <c r="A68" s="234" t="s">
        <v>30</v>
      </c>
      <c r="B68" s="151">
        <v>0</v>
      </c>
      <c r="C68" s="151">
        <v>0</v>
      </c>
      <c r="D68" s="116">
        <f t="shared" si="0"/>
        <v>0</v>
      </c>
      <c r="E68" s="116">
        <f t="shared" si="0"/>
        <v>0</v>
      </c>
      <c r="F68" s="151"/>
    </row>
    <row r="69" spans="1:6" ht="15" customHeight="1">
      <c r="A69" s="234" t="s">
        <v>154</v>
      </c>
      <c r="B69" s="151">
        <v>0</v>
      </c>
      <c r="C69" s="151">
        <v>0</v>
      </c>
      <c r="D69" s="116">
        <f t="shared" si="0"/>
        <v>0</v>
      </c>
      <c r="E69" s="116">
        <f t="shared" si="0"/>
        <v>0</v>
      </c>
      <c r="F69" s="151"/>
    </row>
    <row r="70" spans="1:6" ht="15" customHeight="1">
      <c r="A70" s="234" t="s">
        <v>155</v>
      </c>
      <c r="B70" s="151">
        <v>0</v>
      </c>
      <c r="C70" s="151">
        <v>0</v>
      </c>
      <c r="D70" s="116">
        <f t="shared" si="0"/>
        <v>0</v>
      </c>
      <c r="E70" s="116">
        <f t="shared" si="0"/>
        <v>0</v>
      </c>
      <c r="F70" s="151"/>
    </row>
    <row r="71" spans="2:6" ht="15" customHeight="1">
      <c r="B71" s="151"/>
      <c r="C71" s="151"/>
      <c r="D71" s="151"/>
      <c r="E71" s="151"/>
      <c r="F71" s="151"/>
    </row>
    <row r="72" spans="2:6" ht="15" customHeight="1">
      <c r="B72" s="151"/>
      <c r="C72" s="151"/>
      <c r="D72" s="151"/>
      <c r="E72" s="151"/>
      <c r="F72" s="151"/>
    </row>
    <row r="73" spans="1:6" ht="15" customHeight="1">
      <c r="A73" s="233" t="s">
        <v>36</v>
      </c>
      <c r="B73" s="238">
        <v>0</v>
      </c>
      <c r="C73" s="238">
        <v>0</v>
      </c>
      <c r="D73" s="238">
        <v>0</v>
      </c>
      <c r="E73" s="238">
        <v>0</v>
      </c>
      <c r="F73" s="152"/>
    </row>
    <row r="74" spans="1:6" ht="15" customHeight="1">
      <c r="A74" s="234" t="s">
        <v>24</v>
      </c>
      <c r="B74" s="240">
        <f>+B50</f>
        <v>259048000</v>
      </c>
      <c r="C74" s="240">
        <f>+C50</f>
        <v>153352000</v>
      </c>
      <c r="D74" s="240">
        <f>+D50</f>
        <v>265694000</v>
      </c>
      <c r="E74" s="240">
        <f>+E50</f>
        <v>678094000</v>
      </c>
      <c r="F74" s="151"/>
    </row>
    <row r="75" spans="1:6" ht="15" customHeight="1">
      <c r="A75" s="259" t="s">
        <v>28</v>
      </c>
      <c r="B75" s="258">
        <v>0</v>
      </c>
      <c r="C75" s="258">
        <v>847339.2</v>
      </c>
      <c r="D75" s="258">
        <v>0</v>
      </c>
      <c r="E75" s="260">
        <f>SUM(B75:D75)</f>
        <v>847339.2</v>
      </c>
      <c r="F75" s="151"/>
    </row>
    <row r="76" spans="1:6" ht="15" customHeight="1">
      <c r="A76" s="259" t="s">
        <v>30</v>
      </c>
      <c r="B76" s="258">
        <v>12997443.5</v>
      </c>
      <c r="C76" s="258">
        <v>8355499.11</v>
      </c>
      <c r="D76" s="258">
        <v>0</v>
      </c>
      <c r="E76" s="260">
        <f>SUM(B76:D76)</f>
        <v>21352942.61</v>
      </c>
      <c r="F76" s="151"/>
    </row>
    <row r="77" spans="1:6" ht="15" customHeight="1">
      <c r="A77" s="259" t="s">
        <v>149</v>
      </c>
      <c r="B77" s="258">
        <v>6511924.8</v>
      </c>
      <c r="C77" s="258">
        <v>6498800.27</v>
      </c>
      <c r="D77" s="258">
        <v>168253514.36</v>
      </c>
      <c r="E77" s="260">
        <f>SUM(B77:D77)</f>
        <v>181264239.43</v>
      </c>
      <c r="F77" s="151"/>
    </row>
    <row r="78" spans="1:6" ht="15" customHeight="1">
      <c r="A78" s="234" t="s">
        <v>155</v>
      </c>
      <c r="B78" s="240">
        <f>+B54</f>
        <v>0</v>
      </c>
      <c r="C78" s="240">
        <f>+C54</f>
        <v>0</v>
      </c>
      <c r="D78" s="240">
        <f>+D54</f>
        <v>0</v>
      </c>
      <c r="E78" s="240">
        <f>+E54</f>
        <v>0</v>
      </c>
      <c r="F78" s="151"/>
    </row>
    <row r="79" spans="1:6" ht="15" customHeight="1" thickBot="1">
      <c r="A79" s="112" t="s">
        <v>31</v>
      </c>
      <c r="B79" s="241">
        <f>SUM(B66:B78)</f>
        <v>278557368.3</v>
      </c>
      <c r="C79" s="241">
        <f>SUM(C66:C78)</f>
        <v>169053638.58</v>
      </c>
      <c r="D79" s="241">
        <f>SUM(D66:D78)</f>
        <v>433947514.36</v>
      </c>
      <c r="E79" s="241">
        <f>SUM(E66:E78)</f>
        <v>881558521.24</v>
      </c>
      <c r="F79" s="236"/>
    </row>
    <row r="80" ht="15" customHeight="1" thickTop="1">
      <c r="A80" s="233" t="s">
        <v>115</v>
      </c>
    </row>
    <row r="81" ht="15" customHeight="1"/>
    <row r="82" ht="15" customHeight="1"/>
    <row r="83" spans="1:6" ht="15" customHeight="1">
      <c r="A83" s="273" t="s">
        <v>52</v>
      </c>
      <c r="B83" s="273"/>
      <c r="C83" s="273"/>
      <c r="D83" s="273"/>
      <c r="E83" s="273"/>
      <c r="F83" s="250"/>
    </row>
    <row r="84" spans="1:6" ht="15" customHeight="1">
      <c r="A84" s="273" t="s">
        <v>53</v>
      </c>
      <c r="B84" s="273"/>
      <c r="C84" s="273"/>
      <c r="D84" s="273"/>
      <c r="E84" s="273"/>
      <c r="F84" s="250"/>
    </row>
    <row r="85" spans="1:6" ht="15" customHeight="1">
      <c r="A85" s="273" t="s">
        <v>65</v>
      </c>
      <c r="B85" s="273"/>
      <c r="C85" s="273"/>
      <c r="D85" s="273"/>
      <c r="E85" s="273"/>
      <c r="F85" s="250"/>
    </row>
    <row r="86" ht="15" customHeight="1">
      <c r="A86" s="186"/>
    </row>
    <row r="87" spans="1:6" s="177" customFormat="1" ht="15" customHeight="1" thickBot="1">
      <c r="A87" s="120" t="s">
        <v>38</v>
      </c>
      <c r="B87" s="173" t="s">
        <v>160</v>
      </c>
      <c r="C87" s="173" t="s">
        <v>21</v>
      </c>
      <c r="D87" s="173" t="s">
        <v>159</v>
      </c>
      <c r="E87" s="173" t="s">
        <v>48</v>
      </c>
      <c r="F87" s="251"/>
    </row>
    <row r="88" spans="1:6" s="177" customFormat="1" ht="15" customHeight="1">
      <c r="A88" s="178"/>
      <c r="B88" s="183"/>
      <c r="C88" s="183"/>
      <c r="D88" s="183"/>
      <c r="E88" s="183"/>
      <c r="F88" s="183"/>
    </row>
    <row r="89" spans="1:6" s="177" customFormat="1" ht="15" customHeight="1">
      <c r="A89" s="178" t="s">
        <v>80</v>
      </c>
      <c r="B89" s="183">
        <f>+'III Trimestre'!D104</f>
        <v>2874486421.9600005</v>
      </c>
      <c r="C89" s="183">
        <f>SUM(C90:C91)</f>
        <v>2843209053.66</v>
      </c>
      <c r="D89" s="183">
        <f>SUM(D90:D91)</f>
        <v>2852055415.08</v>
      </c>
      <c r="E89" s="183">
        <f>SUM(E90:E91)</f>
        <v>8569750890.7</v>
      </c>
      <c r="F89" s="183"/>
    </row>
    <row r="90" spans="1:6" s="177" customFormat="1" ht="15" customHeight="1">
      <c r="A90" s="123" t="s">
        <v>62</v>
      </c>
      <c r="B90" s="242">
        <f>+'III Trimestre'!D105</f>
        <v>0</v>
      </c>
      <c r="C90" s="242">
        <f>+B106</f>
        <v>0</v>
      </c>
      <c r="D90" s="242">
        <f>+C106</f>
        <v>0</v>
      </c>
      <c r="E90" s="242">
        <f>SUM(B90:D90)</f>
        <v>0</v>
      </c>
      <c r="F90" s="183"/>
    </row>
    <row r="91" spans="1:6" s="177" customFormat="1" ht="15" customHeight="1">
      <c r="A91" s="123" t="s">
        <v>63</v>
      </c>
      <c r="B91" s="242">
        <f>+'III Trimestre'!D106</f>
        <v>2874486421.96</v>
      </c>
      <c r="C91" s="242">
        <f>+B107</f>
        <v>2843209053.66</v>
      </c>
      <c r="D91" s="242">
        <f>+C107</f>
        <v>2852055415.08</v>
      </c>
      <c r="E91" s="242">
        <f>SUM(B91:D91)</f>
        <v>8569750890.7</v>
      </c>
      <c r="F91" s="183"/>
    </row>
    <row r="92" spans="1:6" s="177" customFormat="1" ht="15" customHeight="1">
      <c r="A92" s="125" t="s">
        <v>56</v>
      </c>
      <c r="B92" s="126">
        <f>SUM(B93:B94)</f>
        <v>247280000</v>
      </c>
      <c r="C92" s="126">
        <f>SUM(C93:C94)</f>
        <v>177900000</v>
      </c>
      <c r="D92" s="126">
        <f>SUM(D93:D94)</f>
        <v>194900000</v>
      </c>
      <c r="E92" s="126">
        <f>SUM(E93:E94)</f>
        <v>620080000</v>
      </c>
      <c r="F92" s="126"/>
    </row>
    <row r="93" spans="1:6" ht="15" customHeight="1">
      <c r="A93" s="123" t="s">
        <v>62</v>
      </c>
      <c r="B93" s="124">
        <v>0</v>
      </c>
      <c r="C93" s="177">
        <v>0</v>
      </c>
      <c r="D93" s="124">
        <v>0</v>
      </c>
      <c r="E93" s="124">
        <f>SUM(B93:D93)</f>
        <v>0</v>
      </c>
      <c r="F93" s="124"/>
    </row>
    <row r="94" spans="1:6" ht="15" customHeight="1">
      <c r="A94" s="123" t="s">
        <v>63</v>
      </c>
      <c r="B94" s="242">
        <v>247280000</v>
      </c>
      <c r="C94" s="242">
        <v>177900000</v>
      </c>
      <c r="D94" s="242">
        <v>194900000</v>
      </c>
      <c r="E94" s="242">
        <f>SUM(B94:D94)</f>
        <v>620080000</v>
      </c>
      <c r="F94" s="124"/>
    </row>
    <row r="95" spans="1:6" s="177" customFormat="1" ht="15" customHeight="1">
      <c r="A95" s="125" t="s">
        <v>57</v>
      </c>
      <c r="B95" s="126">
        <f>SUM(B96:B97)</f>
        <v>3121766421.96</v>
      </c>
      <c r="C95" s="126">
        <f>SUM(C96:C97)</f>
        <v>3021109053.66</v>
      </c>
      <c r="D95" s="126">
        <f>SUM(D96:D97)</f>
        <v>3046955415.08</v>
      </c>
      <c r="E95" s="126">
        <f>SUM(E96:E97)</f>
        <v>9189830890.7</v>
      </c>
      <c r="F95" s="126"/>
    </row>
    <row r="96" spans="1:6" s="177" customFormat="1" ht="15" customHeight="1">
      <c r="A96" s="123" t="s">
        <v>62</v>
      </c>
      <c r="B96" s="242">
        <f aca="true" t="shared" si="1" ref="B96:E97">+B90+B93</f>
        <v>0</v>
      </c>
      <c r="C96" s="242">
        <f t="shared" si="1"/>
        <v>0</v>
      </c>
      <c r="D96" s="242">
        <f t="shared" si="1"/>
        <v>0</v>
      </c>
      <c r="E96" s="242">
        <f t="shared" si="1"/>
        <v>0</v>
      </c>
      <c r="F96" s="124"/>
    </row>
    <row r="97" spans="1:6" s="177" customFormat="1" ht="15" customHeight="1">
      <c r="A97" s="123" t="s">
        <v>63</v>
      </c>
      <c r="B97" s="242">
        <f t="shared" si="1"/>
        <v>3121766421.96</v>
      </c>
      <c r="C97" s="242">
        <f t="shared" si="1"/>
        <v>3021109053.66</v>
      </c>
      <c r="D97" s="242">
        <f t="shared" si="1"/>
        <v>3046955415.08</v>
      </c>
      <c r="E97" s="242">
        <f>SUM(B97:D97)</f>
        <v>9189830890.7</v>
      </c>
      <c r="F97" s="124"/>
    </row>
    <row r="98" spans="1:6" s="177" customFormat="1" ht="15" customHeight="1">
      <c r="A98" s="125" t="s">
        <v>58</v>
      </c>
      <c r="B98" s="126">
        <f>SUM(B99:B104)</f>
        <v>278557368.3</v>
      </c>
      <c r="C98" s="126">
        <f>SUM(C99:C104)</f>
        <v>169053638.58</v>
      </c>
      <c r="D98" s="126">
        <f>SUM(D99:D104)</f>
        <v>433947514.36</v>
      </c>
      <c r="E98" s="126">
        <f>SUM(E99:E104)</f>
        <v>881558521.24</v>
      </c>
      <c r="F98" s="126"/>
    </row>
    <row r="99" spans="1:6" s="177" customFormat="1" ht="15" customHeight="1">
      <c r="A99" s="123" t="s">
        <v>62</v>
      </c>
      <c r="B99" s="124">
        <f>SUM(B100:B103)</f>
        <v>0</v>
      </c>
      <c r="C99" s="124">
        <f>SUM(C100:C103)</f>
        <v>0</v>
      </c>
      <c r="D99" s="124">
        <f>SUM(D100:D103)</f>
        <v>0</v>
      </c>
      <c r="E99" s="124">
        <f>SUM(E100:E103)</f>
        <v>0</v>
      </c>
      <c r="F99" s="124"/>
    </row>
    <row r="100" spans="1:6" s="177" customFormat="1" ht="15" customHeight="1">
      <c r="A100" s="127" t="s">
        <v>69</v>
      </c>
      <c r="B100" s="124"/>
      <c r="C100" s="124"/>
      <c r="D100" s="124"/>
      <c r="E100" s="124"/>
      <c r="F100" s="124"/>
    </row>
    <row r="101" spans="1:6" s="177" customFormat="1" ht="15" customHeight="1">
      <c r="A101" s="127" t="s">
        <v>70</v>
      </c>
      <c r="B101" s="124"/>
      <c r="C101" s="124"/>
      <c r="D101" s="124"/>
      <c r="E101" s="124"/>
      <c r="F101" s="124"/>
    </row>
    <row r="102" spans="1:6" s="177" customFormat="1" ht="15" customHeight="1">
      <c r="A102" s="127" t="s">
        <v>152</v>
      </c>
      <c r="B102" s="124"/>
      <c r="C102" s="124"/>
      <c r="D102" s="124"/>
      <c r="E102" s="124"/>
      <c r="F102" s="124"/>
    </row>
    <row r="103" spans="1:6" s="177" customFormat="1" ht="15" customHeight="1">
      <c r="A103" s="127" t="s">
        <v>153</v>
      </c>
      <c r="B103" s="124"/>
      <c r="C103" s="124"/>
      <c r="D103" s="124"/>
      <c r="E103" s="124"/>
      <c r="F103" s="124"/>
    </row>
    <row r="104" spans="1:6" s="177" customFormat="1" ht="15" customHeight="1">
      <c r="A104" s="123" t="s">
        <v>63</v>
      </c>
      <c r="B104" s="242">
        <f>+B79</f>
        <v>278557368.3</v>
      </c>
      <c r="C104" s="242">
        <f>+C79</f>
        <v>169053638.58</v>
      </c>
      <c r="D104" s="242">
        <f>+D79</f>
        <v>433947514.36</v>
      </c>
      <c r="E104" s="242">
        <f>SUM(B104:D104)</f>
        <v>881558521.24</v>
      </c>
      <c r="F104" s="124"/>
    </row>
    <row r="105" spans="1:6" s="177" customFormat="1" ht="15" customHeight="1">
      <c r="A105" s="125" t="s">
        <v>59</v>
      </c>
      <c r="B105" s="183">
        <f>SUM(B106:B107)</f>
        <v>2843209053.66</v>
      </c>
      <c r="C105" s="183">
        <f>SUM(C106:C107)</f>
        <v>2852055415.08</v>
      </c>
      <c r="D105" s="183">
        <f>SUM(D106:D107)</f>
        <v>2613007900.72</v>
      </c>
      <c r="E105" s="183">
        <f>SUM(E106:E107)</f>
        <v>8308272369.460001</v>
      </c>
      <c r="F105" s="183"/>
    </row>
    <row r="106" spans="1:6" s="177" customFormat="1" ht="15" customHeight="1">
      <c r="A106" s="123" t="s">
        <v>62</v>
      </c>
      <c r="B106" s="242">
        <f>+B96-B99</f>
        <v>0</v>
      </c>
      <c r="C106" s="242">
        <f>+C96-C99</f>
        <v>0</v>
      </c>
      <c r="D106" s="242">
        <f>+D96-D99</f>
        <v>0</v>
      </c>
      <c r="E106" s="242">
        <f>+E96-E99</f>
        <v>0</v>
      </c>
      <c r="F106" s="183"/>
    </row>
    <row r="107" spans="1:6" s="177" customFormat="1" ht="15" customHeight="1">
      <c r="A107" s="123" t="s">
        <v>63</v>
      </c>
      <c r="B107" s="242">
        <f>+B97-B104</f>
        <v>2843209053.66</v>
      </c>
      <c r="C107" s="242">
        <f>+C97-C104</f>
        <v>2852055415.08</v>
      </c>
      <c r="D107" s="242">
        <f>+D97-D104</f>
        <v>2613007900.72</v>
      </c>
      <c r="E107" s="242">
        <f>+E97-E104</f>
        <v>8308272369.460001</v>
      </c>
      <c r="F107" s="183"/>
    </row>
    <row r="108" spans="1:6" s="177" customFormat="1" ht="15" customHeight="1" thickBot="1">
      <c r="A108" s="128"/>
      <c r="B108" s="129"/>
      <c r="C108" s="129"/>
      <c r="D108" s="129"/>
      <c r="E108" s="129"/>
      <c r="F108" s="237"/>
    </row>
    <row r="109" ht="15" customHeight="1" thickTop="1">
      <c r="A109" s="233" t="s">
        <v>115</v>
      </c>
    </row>
    <row r="110" ht="15" customHeight="1"/>
    <row r="111" spans="1:5" ht="44.25" customHeight="1">
      <c r="A111" s="277"/>
      <c r="B111" s="277"/>
      <c r="C111" s="277"/>
      <c r="D111" s="277"/>
      <c r="E111" s="277"/>
    </row>
    <row r="112" spans="2:4" ht="15" customHeight="1" hidden="1">
      <c r="B112" s="233">
        <v>2461334821.45</v>
      </c>
      <c r="D112" s="233">
        <v>2139711888.7</v>
      </c>
    </row>
    <row r="113" spans="2:4" ht="15" customHeight="1" hidden="1">
      <c r="B113" s="233">
        <f>+B105-B112</f>
        <v>381874232.21000004</v>
      </c>
      <c r="D113" s="233">
        <f>+D105-D112</f>
        <v>473296012.01999974</v>
      </c>
    </row>
    <row r="114" ht="12.75" customHeight="1"/>
    <row r="115" ht="9.75" customHeight="1"/>
    <row r="116" spans="1:4" ht="15">
      <c r="A116" s="233" t="s">
        <v>175</v>
      </c>
      <c r="B116" s="233">
        <v>2686655095.84</v>
      </c>
      <c r="C116" s="233">
        <v>2682672410.94</v>
      </c>
      <c r="D116" s="233">
        <v>2430788239.79</v>
      </c>
    </row>
    <row r="117" spans="2:10" ht="15" hidden="1">
      <c r="B117" s="250" t="s">
        <v>124</v>
      </c>
      <c r="C117" s="250" t="s">
        <v>121</v>
      </c>
      <c r="D117" s="250" t="s">
        <v>122</v>
      </c>
      <c r="E117" s="250" t="s">
        <v>150</v>
      </c>
      <c r="F117" s="250" t="s">
        <v>151</v>
      </c>
      <c r="G117" s="170" t="s">
        <v>78</v>
      </c>
      <c r="H117" s="225" t="s">
        <v>144</v>
      </c>
      <c r="I117" s="170" t="s">
        <v>145</v>
      </c>
      <c r="J117" s="170" t="s">
        <v>126</v>
      </c>
    </row>
    <row r="118" spans="1:10" ht="15" hidden="1">
      <c r="A118" s="168" t="s">
        <v>125</v>
      </c>
      <c r="B118" s="221">
        <f>+'II Trimestre'!E105</f>
        <v>3306820766.23</v>
      </c>
      <c r="C118" s="183"/>
      <c r="D118" s="183"/>
      <c r="E118" s="183"/>
      <c r="F118" s="183"/>
      <c r="G118" s="183"/>
      <c r="H118" s="177"/>
      <c r="I118" s="183"/>
      <c r="J118" s="183"/>
    </row>
    <row r="119" spans="1:12" ht="15" hidden="1">
      <c r="A119" s="207">
        <f>+A159</f>
        <v>0</v>
      </c>
      <c r="B119" s="222" t="s">
        <v>85</v>
      </c>
      <c r="C119" s="235">
        <f>+B74</f>
        <v>259048000</v>
      </c>
      <c r="D119" s="235">
        <f>+B76</f>
        <v>12997443.5</v>
      </c>
      <c r="E119" s="235">
        <f>+B75</f>
        <v>0</v>
      </c>
      <c r="F119" s="235">
        <f>+B77</f>
        <v>6511924.8</v>
      </c>
      <c r="G119" s="235">
        <f>+B94</f>
        <v>247280000</v>
      </c>
      <c r="H119" s="243">
        <v>11961124.41</v>
      </c>
      <c r="I119" s="222">
        <f>+C119+D119+H119+E119+F119</f>
        <v>290518492.71000004</v>
      </c>
      <c r="J119" s="235">
        <f>+B118-I119+G119</f>
        <v>3263582273.52</v>
      </c>
      <c r="K119" s="233">
        <v>3020414817.46</v>
      </c>
      <c r="L119" s="233">
        <f>+J119-K119</f>
        <v>243167456.05999994</v>
      </c>
    </row>
    <row r="120" spans="1:10" ht="15" hidden="1">
      <c r="A120" s="168" t="s">
        <v>125</v>
      </c>
      <c r="B120" s="223">
        <f>+J119</f>
        <v>3263582273.52</v>
      </c>
      <c r="C120" s="235"/>
      <c r="D120" s="222"/>
      <c r="E120" s="222"/>
      <c r="F120" s="222"/>
      <c r="G120" s="222"/>
      <c r="H120" s="226"/>
      <c r="I120" s="222"/>
      <c r="J120" s="222"/>
    </row>
    <row r="121" spans="1:11" ht="15" hidden="1">
      <c r="A121" s="207"/>
      <c r="B121" s="222" t="s">
        <v>86</v>
      </c>
      <c r="C121" s="235">
        <f>+C74</f>
        <v>153352000</v>
      </c>
      <c r="D121" s="235">
        <f>+C76</f>
        <v>8355499.11</v>
      </c>
      <c r="E121" s="235">
        <f>+C75</f>
        <v>847339.2</v>
      </c>
      <c r="F121" s="235">
        <f>+C77</f>
        <v>6498800.27</v>
      </c>
      <c r="G121" s="235">
        <f>+C94</f>
        <v>177900000</v>
      </c>
      <c r="H121" s="243">
        <v>13471345.96</v>
      </c>
      <c r="I121" s="222">
        <f>+C121+D121+H121+E121</f>
        <v>176026184.27</v>
      </c>
      <c r="J121" s="235">
        <f>+B120-I121+G121</f>
        <v>3265456089.25</v>
      </c>
      <c r="K121" s="233">
        <f>+J121-H121</f>
        <v>3251984743.29</v>
      </c>
    </row>
    <row r="122" spans="1:10" ht="15" hidden="1">
      <c r="A122" s="168" t="s">
        <v>125</v>
      </c>
      <c r="B122" s="223">
        <f>+J121</f>
        <v>3265456089.25</v>
      </c>
      <c r="C122" s="235"/>
      <c r="D122" s="222"/>
      <c r="E122" s="222"/>
      <c r="F122" s="222"/>
      <c r="G122" s="222"/>
      <c r="H122" s="226"/>
      <c r="I122" s="222"/>
      <c r="J122" s="222"/>
    </row>
    <row r="123" spans="1:11" ht="15" hidden="1">
      <c r="A123" s="207"/>
      <c r="B123" s="222" t="s">
        <v>87</v>
      </c>
      <c r="C123" s="235">
        <f>+D74</f>
        <v>265694000</v>
      </c>
      <c r="D123" s="222">
        <f>+D76</f>
        <v>0</v>
      </c>
      <c r="E123" s="222">
        <f>+D75</f>
        <v>0</v>
      </c>
      <c r="F123" s="222">
        <f>+D77</f>
        <v>168253514.36</v>
      </c>
      <c r="G123" s="235">
        <f>+D94</f>
        <v>194900000</v>
      </c>
      <c r="H123" s="243">
        <v>13382711.68</v>
      </c>
      <c r="I123" s="222">
        <f>+C123+D123+E123+H123+F123</f>
        <v>447330226.04</v>
      </c>
      <c r="J123" s="222">
        <f>+B122-I123+G123</f>
        <v>3013025863.21</v>
      </c>
      <c r="K123" s="233">
        <f>+J123-H123</f>
        <v>2999643151.53</v>
      </c>
    </row>
    <row r="124" spans="1:10" ht="15" hidden="1">
      <c r="A124" s="207"/>
      <c r="B124" s="224" t="s">
        <v>123</v>
      </c>
      <c r="C124" s="224">
        <f aca="true" t="shared" si="2" ref="C124:I124">SUM(C119:C123)</f>
        <v>678094000</v>
      </c>
      <c r="D124" s="224">
        <f>SUM(D119:D123)</f>
        <v>21352942.61</v>
      </c>
      <c r="E124" s="183">
        <f>SUM(E119:E123)</f>
        <v>847339.2</v>
      </c>
      <c r="F124" s="183">
        <f>SUM(F119:F123)</f>
        <v>181264239.43</v>
      </c>
      <c r="G124" s="221">
        <f t="shared" si="2"/>
        <v>620080000</v>
      </c>
      <c r="H124" s="177">
        <f t="shared" si="2"/>
        <v>38815182.05</v>
      </c>
      <c r="I124" s="183">
        <f t="shared" si="2"/>
        <v>913874903.02</v>
      </c>
      <c r="J124" s="183"/>
    </row>
    <row r="125" ht="15" hidden="1"/>
    <row r="126" ht="15" hidden="1"/>
    <row r="127" ht="15" hidden="1">
      <c r="C127" s="233">
        <f>+B122+G123</f>
        <v>3460356089.25</v>
      </c>
    </row>
    <row r="128" ht="15" hidden="1"/>
    <row r="129" ht="15" hidden="1"/>
    <row r="130" spans="1:4" ht="15">
      <c r="A130" s="233" t="s">
        <v>179</v>
      </c>
      <c r="B130" s="233">
        <f>+B107-B116</f>
        <v>156553957.8199997</v>
      </c>
      <c r="C130" s="233">
        <f>+C107-C116</f>
        <v>169383004.13999987</v>
      </c>
      <c r="D130" s="233">
        <f>+D107-D116</f>
        <v>182219660.92999983</v>
      </c>
    </row>
    <row r="131" ht="15">
      <c r="A131" s="233" t="s">
        <v>180</v>
      </c>
    </row>
    <row r="132" spans="1:4" ht="15">
      <c r="A132" s="233" t="s">
        <v>176</v>
      </c>
      <c r="B132" s="233">
        <v>12859021.81</v>
      </c>
      <c r="C132" s="233">
        <v>12829046.32</v>
      </c>
      <c r="D132" s="233">
        <v>12836656.79</v>
      </c>
    </row>
    <row r="133" spans="1:4" ht="15">
      <c r="A133" s="233" t="s">
        <v>181</v>
      </c>
      <c r="B133" s="269">
        <f>+B130-B132</f>
        <v>143694936.0099997</v>
      </c>
      <c r="C133" s="269">
        <f>+C130-C132</f>
        <v>156553957.81999987</v>
      </c>
      <c r="D133" s="269">
        <f>+D130-D132</f>
        <v>169383004.13999984</v>
      </c>
    </row>
    <row r="134" ht="15"/>
    <row r="135" spans="1:4" ht="15">
      <c r="A135" s="233" t="s">
        <v>178</v>
      </c>
      <c r="B135" s="233">
        <v>2730791485.95</v>
      </c>
      <c r="C135" s="233">
        <f>+B116</f>
        <v>2686655095.84</v>
      </c>
      <c r="D135" s="233">
        <f>+C116</f>
        <v>2682672410.94</v>
      </c>
    </row>
    <row r="136" spans="1:4" ht="15">
      <c r="A136" s="233" t="s">
        <v>177</v>
      </c>
      <c r="B136" s="269">
        <f>+B89-B135</f>
        <v>143694936.0100007</v>
      </c>
      <c r="C136" s="269">
        <f>+C89-C135</f>
        <v>156553957.8199997</v>
      </c>
      <c r="D136" s="269">
        <f>+D89-D135</f>
        <v>169383004.13999987</v>
      </c>
    </row>
    <row r="141" ht="15">
      <c r="A141" s="271"/>
    </row>
  </sheetData>
  <sheetProtection/>
  <mergeCells count="14">
    <mergeCell ref="A1:G1"/>
    <mergeCell ref="B2:E2"/>
    <mergeCell ref="A8:G8"/>
    <mergeCell ref="A9:G9"/>
    <mergeCell ref="A36:E36"/>
    <mergeCell ref="A37:E37"/>
    <mergeCell ref="A85:E85"/>
    <mergeCell ref="A111:E111"/>
    <mergeCell ref="A38:E38"/>
    <mergeCell ref="A59:E59"/>
    <mergeCell ref="A60:E60"/>
    <mergeCell ref="A61:E61"/>
    <mergeCell ref="A83:E83"/>
    <mergeCell ref="A84:E84"/>
  </mergeCells>
  <printOptions/>
  <pageMargins left="0.7" right="0.7" top="0.75" bottom="0.75" header="0.3" footer="0.3"/>
  <pageSetup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5"/>
  <sheetViews>
    <sheetView zoomScale="69" zoomScaleNormal="69" zoomScalePageLayoutView="0" workbookViewId="0" topLeftCell="A1">
      <selection activeCell="A1" sqref="A1:H1"/>
    </sheetView>
  </sheetViews>
  <sheetFormatPr defaultColWidth="11.57421875" defaultRowHeight="15"/>
  <cols>
    <col min="1" max="1" width="54.28125" style="233" customWidth="1"/>
    <col min="2" max="2" width="24.28125" style="233" customWidth="1"/>
    <col min="3" max="3" width="22.7109375" style="233" customWidth="1"/>
    <col min="4" max="5" width="19.7109375" style="233" customWidth="1"/>
    <col min="6" max="6" width="22.28125" style="233" customWidth="1"/>
    <col min="7" max="7" width="25.00390625" style="233" customWidth="1"/>
    <col min="8" max="8" width="18.00390625" style="233" customWidth="1"/>
    <col min="9" max="10" width="20.421875" style="233" customWidth="1"/>
    <col min="11" max="12" width="16.421875" style="233" bestFit="1" customWidth="1"/>
    <col min="13" max="17" width="15.57421875" style="233" customWidth="1"/>
    <col min="18" max="16384" width="11.57421875" style="233" customWidth="1"/>
  </cols>
  <sheetData>
    <row r="1" spans="1:8" ht="15" customHeight="1">
      <c r="A1" s="273" t="s">
        <v>0</v>
      </c>
      <c r="B1" s="273"/>
      <c r="C1" s="273"/>
      <c r="D1" s="273"/>
      <c r="E1" s="273"/>
      <c r="F1" s="273"/>
      <c r="G1" s="273"/>
      <c r="H1" s="273"/>
    </row>
    <row r="2" spans="1:8" ht="15" customHeight="1">
      <c r="A2" s="168" t="s">
        <v>3</v>
      </c>
      <c r="B2" s="275" t="s">
        <v>72</v>
      </c>
      <c r="C2" s="275"/>
      <c r="D2" s="275"/>
      <c r="E2" s="275"/>
      <c r="F2" s="275"/>
      <c r="G2" s="252"/>
      <c r="H2" s="170"/>
    </row>
    <row r="3" spans="1:8" ht="15" customHeight="1">
      <c r="A3" s="168" t="s">
        <v>5</v>
      </c>
      <c r="B3" s="169" t="s">
        <v>6</v>
      </c>
      <c r="C3" s="171"/>
      <c r="D3" s="170"/>
      <c r="E3" s="170"/>
      <c r="F3" s="170"/>
      <c r="G3" s="170"/>
      <c r="H3" s="170"/>
    </row>
    <row r="4" spans="1:8" ht="15" customHeight="1">
      <c r="A4" s="168" t="s">
        <v>7</v>
      </c>
      <c r="B4" s="170" t="s">
        <v>8</v>
      </c>
      <c r="C4" s="171"/>
      <c r="D4" s="170"/>
      <c r="E4" s="170"/>
      <c r="F4" s="170"/>
      <c r="G4" s="170"/>
      <c r="H4" s="170"/>
    </row>
    <row r="5" spans="1:8" ht="15" customHeight="1">
      <c r="A5" s="168" t="s">
        <v>66</v>
      </c>
      <c r="B5" s="172" t="s">
        <v>174</v>
      </c>
      <c r="C5" s="170"/>
      <c r="D5" s="170"/>
      <c r="E5" s="170"/>
      <c r="F5" s="170"/>
      <c r="G5" s="170"/>
      <c r="H5" s="170"/>
    </row>
    <row r="6" spans="1:8" ht="15" customHeight="1">
      <c r="A6" s="168"/>
      <c r="B6" s="172"/>
      <c r="C6" s="170"/>
      <c r="D6" s="170"/>
      <c r="E6" s="170"/>
      <c r="F6" s="170"/>
      <c r="G6" s="170"/>
      <c r="H6" s="170"/>
    </row>
    <row r="7" spans="1:2" ht="15" customHeight="1">
      <c r="A7" s="207"/>
      <c r="B7" s="207"/>
    </row>
    <row r="8" spans="1:8" ht="15" customHeight="1">
      <c r="A8" s="273" t="s">
        <v>1</v>
      </c>
      <c r="B8" s="273"/>
      <c r="C8" s="273"/>
      <c r="D8" s="273"/>
      <c r="E8" s="273"/>
      <c r="F8" s="273"/>
      <c r="G8" s="273"/>
      <c r="H8" s="273"/>
    </row>
    <row r="9" spans="1:8" ht="15" customHeight="1">
      <c r="A9" s="273" t="s">
        <v>2</v>
      </c>
      <c r="B9" s="273"/>
      <c r="C9" s="273"/>
      <c r="D9" s="273"/>
      <c r="E9" s="273"/>
      <c r="F9" s="273"/>
      <c r="G9" s="273"/>
      <c r="H9" s="273"/>
    </row>
    <row r="10" ht="15" customHeight="1"/>
    <row r="11" spans="1:7" ht="15" customHeight="1" thickBot="1">
      <c r="A11" s="173" t="s">
        <v>9</v>
      </c>
      <c r="B11" s="173" t="s">
        <v>10</v>
      </c>
      <c r="C11" s="173" t="s">
        <v>169</v>
      </c>
      <c r="D11" s="173" t="s">
        <v>170</v>
      </c>
      <c r="E11" s="173" t="s">
        <v>171</v>
      </c>
      <c r="F11" s="173" t="s">
        <v>172</v>
      </c>
      <c r="G11" s="173" t="s">
        <v>173</v>
      </c>
    </row>
    <row r="12" spans="1:7" ht="15" customHeight="1">
      <c r="A12" s="174"/>
      <c r="B12" s="174"/>
      <c r="C12" s="174"/>
      <c r="D12" s="174"/>
      <c r="E12" s="174"/>
      <c r="F12" s="174"/>
      <c r="G12" s="174"/>
    </row>
    <row r="13" ht="15" customHeight="1">
      <c r="A13" s="233" t="s">
        <v>34</v>
      </c>
    </row>
    <row r="14" spans="1:7" ht="15" customHeight="1">
      <c r="A14" s="234" t="s">
        <v>24</v>
      </c>
      <c r="B14" s="233" t="s">
        <v>26</v>
      </c>
      <c r="C14" s="151">
        <v>0</v>
      </c>
      <c r="D14" s="151">
        <v>0</v>
      </c>
      <c r="E14" s="151"/>
      <c r="F14" s="151">
        <v>0</v>
      </c>
      <c r="G14" s="152">
        <f>SUM(C14:F14)</f>
        <v>0</v>
      </c>
    </row>
    <row r="15" spans="1:7" ht="15" customHeight="1">
      <c r="A15" s="234" t="s">
        <v>28</v>
      </c>
      <c r="B15" s="233" t="s">
        <v>26</v>
      </c>
      <c r="C15" s="151">
        <v>0</v>
      </c>
      <c r="D15" s="151">
        <v>0</v>
      </c>
      <c r="E15" s="151"/>
      <c r="F15" s="151">
        <v>0</v>
      </c>
      <c r="G15" s="152">
        <f>SUM(C15:F15)</f>
        <v>0</v>
      </c>
    </row>
    <row r="16" spans="1:7" ht="15" customHeight="1">
      <c r="A16" s="234" t="s">
        <v>30</v>
      </c>
      <c r="B16" s="233" t="s">
        <v>26</v>
      </c>
      <c r="C16" s="151">
        <v>0</v>
      </c>
      <c r="D16" s="151">
        <v>0</v>
      </c>
      <c r="E16" s="151"/>
      <c r="F16" s="151">
        <v>0</v>
      </c>
      <c r="G16" s="152">
        <f>SUM(C16:F16)</f>
        <v>0</v>
      </c>
    </row>
    <row r="17" spans="1:7" ht="15" customHeight="1">
      <c r="A17" s="255" t="s">
        <v>162</v>
      </c>
      <c r="B17" s="233" t="s">
        <v>26</v>
      </c>
      <c r="C17" s="151">
        <v>0</v>
      </c>
      <c r="D17" s="151">
        <v>0</v>
      </c>
      <c r="E17" s="151"/>
      <c r="F17" s="151">
        <v>0</v>
      </c>
      <c r="G17" s="152">
        <f>SUM(C17:F17)</f>
        <v>0</v>
      </c>
    </row>
    <row r="18" spans="1:7" ht="15" customHeight="1">
      <c r="A18" s="255" t="s">
        <v>155</v>
      </c>
      <c r="C18" s="151">
        <v>0</v>
      </c>
      <c r="D18" s="151">
        <v>0</v>
      </c>
      <c r="E18" s="151"/>
      <c r="F18" s="151">
        <v>0</v>
      </c>
      <c r="G18" s="152">
        <f>SUM(C18:F18)</f>
        <v>0</v>
      </c>
    </row>
    <row r="19" spans="1:7" ht="15" customHeight="1">
      <c r="A19" s="234"/>
      <c r="C19" s="151"/>
      <c r="D19" s="151"/>
      <c r="E19" s="151"/>
      <c r="F19" s="151"/>
      <c r="G19" s="152"/>
    </row>
    <row r="20" spans="1:7" ht="15" customHeight="1">
      <c r="A20" s="186" t="s">
        <v>27</v>
      </c>
      <c r="C20" s="151"/>
      <c r="D20" s="151"/>
      <c r="E20" s="151"/>
      <c r="F20" s="151"/>
      <c r="G20" s="152"/>
    </row>
    <row r="21" spans="1:7" ht="15" customHeight="1">
      <c r="A21" s="234" t="s">
        <v>24</v>
      </c>
      <c r="B21" s="233" t="s">
        <v>26</v>
      </c>
      <c r="C21" s="151">
        <f>+'I Trimestre'!F13</f>
        <v>111</v>
      </c>
      <c r="D21" s="151">
        <f>+'II Trimestre'!F21</f>
        <v>150</v>
      </c>
      <c r="E21" s="151">
        <f>+'III Trimestre'!F21</f>
        <v>202</v>
      </c>
      <c r="F21" s="151">
        <f>+'IV Trimestre '!F21</f>
        <v>171</v>
      </c>
      <c r="G21" s="152">
        <f>SUM(C21:F21)</f>
        <v>634</v>
      </c>
    </row>
    <row r="22" spans="1:7" ht="15" customHeight="1">
      <c r="A22" s="259" t="s">
        <v>28</v>
      </c>
      <c r="B22" s="262" t="s">
        <v>26</v>
      </c>
      <c r="C22" s="258">
        <f>+'I Trimestre'!F17</f>
        <v>0</v>
      </c>
      <c r="D22" s="258">
        <f>+'II Trimestre'!F22</f>
        <v>0</v>
      </c>
      <c r="E22" s="258">
        <v>74</v>
      </c>
      <c r="F22" s="258">
        <v>452</v>
      </c>
      <c r="G22" s="260">
        <f>SUM(C22:F22)</f>
        <v>526</v>
      </c>
    </row>
    <row r="23" spans="1:7" ht="15" customHeight="1">
      <c r="A23" s="256" t="s">
        <v>30</v>
      </c>
      <c r="B23" s="262" t="s">
        <v>26</v>
      </c>
      <c r="C23" s="258">
        <v>66</v>
      </c>
      <c r="D23" s="258">
        <v>155</v>
      </c>
      <c r="E23" s="258">
        <v>45</v>
      </c>
      <c r="F23" s="258">
        <f>+'IV Trimestre '!F26</f>
        <v>169</v>
      </c>
      <c r="G23" s="258">
        <f>SUM(C23:F23)</f>
        <v>435</v>
      </c>
    </row>
    <row r="24" spans="1:7" ht="15" customHeight="1">
      <c r="A24" s="261" t="s">
        <v>162</v>
      </c>
      <c r="B24" s="262" t="s">
        <v>26</v>
      </c>
      <c r="C24" s="258">
        <v>0</v>
      </c>
      <c r="D24" s="258">
        <v>0</v>
      </c>
      <c r="E24" s="258">
        <v>109</v>
      </c>
      <c r="F24" s="258">
        <v>106</v>
      </c>
      <c r="G24" s="260">
        <f>SUM(C24:F24)</f>
        <v>215</v>
      </c>
    </row>
    <row r="25" spans="1:7" ht="15" customHeight="1">
      <c r="A25" s="255" t="s">
        <v>155</v>
      </c>
      <c r="C25" s="151">
        <v>0</v>
      </c>
      <c r="D25" s="151">
        <v>0</v>
      </c>
      <c r="E25" s="151">
        <v>0</v>
      </c>
      <c r="F25" s="151">
        <v>0</v>
      </c>
      <c r="G25" s="152">
        <f>SUM(C25:F25)</f>
        <v>0</v>
      </c>
    </row>
    <row r="26" spans="1:7" ht="15" customHeight="1">
      <c r="A26" s="234"/>
      <c r="C26" s="151"/>
      <c r="D26" s="151"/>
      <c r="E26" s="151"/>
      <c r="F26" s="151"/>
      <c r="G26" s="152"/>
    </row>
    <row r="27" spans="3:7" ht="15" customHeight="1">
      <c r="C27" s="151"/>
      <c r="D27" s="151"/>
      <c r="E27" s="151"/>
      <c r="F27" s="151"/>
      <c r="G27" s="151"/>
    </row>
    <row r="28" spans="1:10" ht="15" customHeight="1" thickBot="1">
      <c r="A28" s="112" t="s">
        <v>31</v>
      </c>
      <c r="B28" s="112"/>
      <c r="C28" s="80">
        <f>SUM(C13:C27)</f>
        <v>177</v>
      </c>
      <c r="D28" s="80">
        <f>SUM(D13:D27)</f>
        <v>305</v>
      </c>
      <c r="E28" s="80">
        <f>SUM(E13:E27)</f>
        <v>430</v>
      </c>
      <c r="F28" s="80">
        <f>SUM(F13:F27)</f>
        <v>898</v>
      </c>
      <c r="G28" s="80">
        <f>SUM(G13:G27)</f>
        <v>1810</v>
      </c>
      <c r="I28" s="177" t="s">
        <v>73</v>
      </c>
      <c r="J28" s="177"/>
    </row>
    <row r="29" spans="1:17" ht="15" customHeight="1" thickTop="1">
      <c r="A29" s="233" t="s">
        <v>64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</row>
    <row r="30" ht="15" customHeight="1">
      <c r="A30" s="233" t="s">
        <v>115</v>
      </c>
    </row>
    <row r="31" ht="15" customHeight="1"/>
    <row r="32" ht="15" customHeight="1"/>
    <row r="33" spans="1:7" ht="15" customHeight="1">
      <c r="A33" s="274" t="s">
        <v>32</v>
      </c>
      <c r="B33" s="274"/>
      <c r="C33" s="274"/>
      <c r="D33" s="274"/>
      <c r="E33" s="274"/>
      <c r="F33" s="274"/>
      <c r="G33" s="251"/>
    </row>
    <row r="34" spans="1:7" ht="15" customHeight="1">
      <c r="A34" s="273" t="s">
        <v>33</v>
      </c>
      <c r="B34" s="273"/>
      <c r="C34" s="273"/>
      <c r="D34" s="273"/>
      <c r="E34" s="273"/>
      <c r="F34" s="273"/>
      <c r="G34" s="250"/>
    </row>
    <row r="35" spans="1:16" ht="15" customHeight="1">
      <c r="A35" s="273" t="s">
        <v>65</v>
      </c>
      <c r="B35" s="273"/>
      <c r="C35" s="273"/>
      <c r="D35" s="273"/>
      <c r="E35" s="273"/>
      <c r="F35" s="273"/>
      <c r="G35" s="250"/>
      <c r="H35" s="254"/>
      <c r="I35" s="254"/>
      <c r="J35" s="254"/>
      <c r="K35" s="254"/>
      <c r="L35" s="254"/>
      <c r="M35" s="254"/>
      <c r="N35" s="254"/>
      <c r="O35" s="254"/>
      <c r="P35" s="254"/>
    </row>
    <row r="36" ht="15" customHeight="1"/>
    <row r="37" spans="1:7" ht="15" customHeight="1" thickBot="1">
      <c r="A37" s="173" t="s">
        <v>9</v>
      </c>
      <c r="B37" s="173" t="s">
        <v>169</v>
      </c>
      <c r="C37" s="173" t="s">
        <v>170</v>
      </c>
      <c r="D37" s="173" t="s">
        <v>171</v>
      </c>
      <c r="E37" s="173" t="s">
        <v>172</v>
      </c>
      <c r="F37" s="173" t="s">
        <v>173</v>
      </c>
      <c r="G37" s="251"/>
    </row>
    <row r="38" ht="15" customHeight="1"/>
    <row r="39" spans="1:7" ht="15" customHeight="1">
      <c r="A39" s="233" t="s">
        <v>34</v>
      </c>
      <c r="B39" s="151">
        <f>+SUM(B40:B44)</f>
        <v>0</v>
      </c>
      <c r="C39" s="151">
        <f>+SUM(C40:C44)</f>
        <v>0</v>
      </c>
      <c r="D39" s="116">
        <v>0</v>
      </c>
      <c r="E39" s="116">
        <v>0</v>
      </c>
      <c r="F39" s="116">
        <f>SUM(F40:F45)</f>
        <v>0</v>
      </c>
      <c r="G39" s="151"/>
    </row>
    <row r="40" spans="1:7" ht="15" customHeight="1">
      <c r="A40" s="234" t="s">
        <v>24</v>
      </c>
      <c r="B40" s="94">
        <v>0</v>
      </c>
      <c r="C40" s="151">
        <v>0</v>
      </c>
      <c r="D40" s="116">
        <v>0</v>
      </c>
      <c r="E40" s="116">
        <v>0</v>
      </c>
      <c r="F40" s="116">
        <f>SUM(B40:D40)</f>
        <v>0</v>
      </c>
      <c r="G40" s="152"/>
    </row>
    <row r="41" spans="1:7" ht="15" customHeight="1">
      <c r="A41" s="234" t="s">
        <v>28</v>
      </c>
      <c r="B41" s="151">
        <v>0</v>
      </c>
      <c r="C41" s="151">
        <v>0</v>
      </c>
      <c r="D41" s="116">
        <v>0</v>
      </c>
      <c r="E41" s="116">
        <v>0</v>
      </c>
      <c r="F41" s="116">
        <f>SUM(B41:D41)</f>
        <v>0</v>
      </c>
      <c r="G41" s="152"/>
    </row>
    <row r="42" spans="1:7" ht="15" customHeight="1">
      <c r="A42" s="234" t="s">
        <v>30</v>
      </c>
      <c r="B42" s="151">
        <v>0</v>
      </c>
      <c r="C42" s="151">
        <v>0</v>
      </c>
      <c r="D42" s="151">
        <v>0</v>
      </c>
      <c r="E42" s="151">
        <v>0</v>
      </c>
      <c r="F42" s="151">
        <f>SUM(B42:E42)</f>
        <v>0</v>
      </c>
      <c r="G42" s="152"/>
    </row>
    <row r="43" spans="1:7" ht="15" customHeight="1">
      <c r="A43" s="234" t="s">
        <v>154</v>
      </c>
      <c r="B43" s="151">
        <v>0</v>
      </c>
      <c r="C43" s="151">
        <v>0</v>
      </c>
      <c r="D43" s="151">
        <v>0</v>
      </c>
      <c r="E43" s="151">
        <v>0</v>
      </c>
      <c r="F43" s="151">
        <f>SUM(B43:E43)</f>
        <v>0</v>
      </c>
      <c r="G43" s="151"/>
    </row>
    <row r="44" spans="1:7" ht="15" customHeight="1">
      <c r="A44" s="234" t="s">
        <v>155</v>
      </c>
      <c r="B44" s="151"/>
      <c r="C44" s="151"/>
      <c r="D44" s="151"/>
      <c r="E44" s="151"/>
      <c r="F44" s="151">
        <v>0</v>
      </c>
      <c r="G44" s="152"/>
    </row>
    <row r="45" spans="1:7" ht="15" customHeight="1">
      <c r="A45" s="186"/>
      <c r="B45" s="151"/>
      <c r="C45" s="151"/>
      <c r="D45" s="151"/>
      <c r="E45" s="151"/>
      <c r="F45" s="151"/>
      <c r="G45" s="151"/>
    </row>
    <row r="46" spans="1:7" ht="15" customHeight="1">
      <c r="A46" s="233" t="s">
        <v>36</v>
      </c>
      <c r="B46" s="238">
        <v>0</v>
      </c>
      <c r="C46" s="238">
        <v>0</v>
      </c>
      <c r="D46" s="238">
        <v>0</v>
      </c>
      <c r="E46" s="238">
        <v>0</v>
      </c>
      <c r="F46" s="238">
        <v>0</v>
      </c>
      <c r="G46" s="152"/>
    </row>
    <row r="47" spans="1:7" ht="15" customHeight="1">
      <c r="A47" s="234" t="s">
        <v>24</v>
      </c>
      <c r="B47" s="239">
        <f>+'I Trimestre'!E47</f>
        <v>435055000</v>
      </c>
      <c r="C47" s="240">
        <f>+'II Trimestre'!E48</f>
        <v>621239000</v>
      </c>
      <c r="D47" s="240">
        <f>+'III Trimestre'!E49</f>
        <v>926599000</v>
      </c>
      <c r="E47" s="240">
        <f>+'IV Trimestre '!E50</f>
        <v>678094000</v>
      </c>
      <c r="F47" s="238">
        <f>SUM(B47:E47)</f>
        <v>2660987000</v>
      </c>
      <c r="G47" s="152"/>
    </row>
    <row r="48" spans="1:7" ht="15" customHeight="1">
      <c r="A48" s="259" t="s">
        <v>28</v>
      </c>
      <c r="B48" s="258">
        <v>0</v>
      </c>
      <c r="C48" s="258">
        <v>8444048</v>
      </c>
      <c r="D48" s="258">
        <v>10831203</v>
      </c>
      <c r="E48" s="258">
        <v>847339</v>
      </c>
      <c r="F48" s="260">
        <f>SUM(B48:E48)</f>
        <v>20122590</v>
      </c>
      <c r="G48" s="152"/>
    </row>
    <row r="49" spans="1:7" ht="15" customHeight="1">
      <c r="A49" s="259" t="s">
        <v>30</v>
      </c>
      <c r="B49" s="258">
        <v>10497172</v>
      </c>
      <c r="C49" s="258">
        <v>18188937</v>
      </c>
      <c r="D49" s="258">
        <v>14595176</v>
      </c>
      <c r="E49" s="258">
        <v>21352943</v>
      </c>
      <c r="F49" s="260">
        <f>SUM(B49:E49)</f>
        <v>64634228</v>
      </c>
      <c r="G49" s="152"/>
    </row>
    <row r="50" spans="1:7" ht="15" customHeight="1">
      <c r="A50" s="259" t="s">
        <v>149</v>
      </c>
      <c r="B50" s="258">
        <v>0</v>
      </c>
      <c r="C50" s="258">
        <v>0</v>
      </c>
      <c r="D50" s="258">
        <v>89063965</v>
      </c>
      <c r="E50" s="258">
        <v>181264239</v>
      </c>
      <c r="F50" s="260">
        <f>SUM(B50:E50)</f>
        <v>270328204</v>
      </c>
      <c r="G50" s="152"/>
    </row>
    <row r="51" spans="1:7" ht="15" customHeight="1">
      <c r="A51" s="234" t="s">
        <v>155</v>
      </c>
      <c r="B51" s="240"/>
      <c r="C51" s="240"/>
      <c r="D51" s="240"/>
      <c r="E51" s="240"/>
      <c r="F51" s="238"/>
      <c r="G51" s="151"/>
    </row>
    <row r="52" spans="1:7" ht="15" customHeight="1" thickBot="1">
      <c r="A52" s="112" t="s">
        <v>31</v>
      </c>
      <c r="B52" s="241">
        <f>SUM(B39:B51)</f>
        <v>445552172</v>
      </c>
      <c r="C52" s="241">
        <f>SUM(C39:C51)</f>
        <v>647871985</v>
      </c>
      <c r="D52" s="241">
        <f>SUM(D39:D51)</f>
        <v>1041089344</v>
      </c>
      <c r="E52" s="241">
        <f>SUM(E39:E51)</f>
        <v>881558521</v>
      </c>
      <c r="F52" s="241">
        <f>SUM(F39:F51)</f>
        <v>3016072022</v>
      </c>
      <c r="G52" s="236"/>
    </row>
    <row r="53" ht="15" customHeight="1" thickTop="1">
      <c r="A53" s="233" t="s">
        <v>115</v>
      </c>
    </row>
    <row r="54" ht="15" customHeight="1"/>
    <row r="55" ht="15" customHeight="1"/>
    <row r="56" spans="1:7" ht="15" customHeight="1">
      <c r="A56" s="273" t="s">
        <v>37</v>
      </c>
      <c r="B56" s="273"/>
      <c r="C56" s="273"/>
      <c r="D56" s="273"/>
      <c r="E56" s="273"/>
      <c r="F56" s="273"/>
      <c r="G56" s="250"/>
    </row>
    <row r="57" spans="1:7" ht="15" customHeight="1">
      <c r="A57" s="273" t="s">
        <v>33</v>
      </c>
      <c r="B57" s="273"/>
      <c r="C57" s="273"/>
      <c r="D57" s="273"/>
      <c r="E57" s="273"/>
      <c r="F57" s="273"/>
      <c r="G57" s="250"/>
    </row>
    <row r="58" spans="1:16" ht="15" customHeight="1">
      <c r="A58" s="273" t="s">
        <v>65</v>
      </c>
      <c r="B58" s="273"/>
      <c r="C58" s="273"/>
      <c r="D58" s="273"/>
      <c r="E58" s="273"/>
      <c r="F58" s="273"/>
      <c r="G58" s="250"/>
      <c r="H58" s="254"/>
      <c r="I58" s="254"/>
      <c r="J58" s="254"/>
      <c r="K58" s="254"/>
      <c r="L58" s="254"/>
      <c r="M58" s="254"/>
      <c r="N58" s="254"/>
      <c r="O58" s="254"/>
      <c r="P58" s="254"/>
    </row>
    <row r="59" ht="15" customHeight="1">
      <c r="A59" s="181"/>
    </row>
    <row r="60" spans="1:7" ht="15" customHeight="1" thickBot="1">
      <c r="A60" s="182" t="s">
        <v>38</v>
      </c>
      <c r="B60" s="173" t="s">
        <v>169</v>
      </c>
      <c r="C60" s="173" t="s">
        <v>170</v>
      </c>
      <c r="D60" s="173" t="s">
        <v>171</v>
      </c>
      <c r="E60" s="173" t="s">
        <v>172</v>
      </c>
      <c r="F60" s="173" t="s">
        <v>173</v>
      </c>
      <c r="G60" s="251"/>
    </row>
    <row r="61" ht="15" customHeight="1"/>
    <row r="62" spans="1:8" ht="15" customHeight="1">
      <c r="A62" s="233" t="s">
        <v>34</v>
      </c>
      <c r="B62" s="116">
        <f>SUM(B63:B67)</f>
        <v>0</v>
      </c>
      <c r="C62" s="116">
        <f>SUM(C63:C67)</f>
        <v>0</v>
      </c>
      <c r="D62" s="116">
        <f aca="true" t="shared" si="0" ref="D62:F67">+D39</f>
        <v>0</v>
      </c>
      <c r="E62" s="116"/>
      <c r="F62" s="116">
        <f t="shared" si="0"/>
        <v>0</v>
      </c>
      <c r="G62" s="116"/>
      <c r="H62" s="177"/>
    </row>
    <row r="63" spans="1:7" ht="15" customHeight="1">
      <c r="A63" s="234" t="s">
        <v>24</v>
      </c>
      <c r="B63" s="116">
        <f>+B41</f>
        <v>0</v>
      </c>
      <c r="C63" s="116">
        <v>0</v>
      </c>
      <c r="D63" s="116">
        <f t="shared" si="0"/>
        <v>0</v>
      </c>
      <c r="E63" s="116"/>
      <c r="F63" s="116">
        <f t="shared" si="0"/>
        <v>0</v>
      </c>
      <c r="G63" s="116"/>
    </row>
    <row r="64" spans="1:8" ht="15" customHeight="1">
      <c r="A64" s="234" t="s">
        <v>28</v>
      </c>
      <c r="B64" s="116">
        <f>+B40</f>
        <v>0</v>
      </c>
      <c r="C64" s="116">
        <v>0</v>
      </c>
      <c r="D64" s="116">
        <f t="shared" si="0"/>
        <v>0</v>
      </c>
      <c r="E64" s="116"/>
      <c r="F64" s="116">
        <f t="shared" si="0"/>
        <v>0</v>
      </c>
      <c r="G64" s="116"/>
      <c r="H64" s="177"/>
    </row>
    <row r="65" spans="1:7" ht="15" customHeight="1">
      <c r="A65" s="234" t="s">
        <v>30</v>
      </c>
      <c r="B65" s="151">
        <v>0</v>
      </c>
      <c r="C65" s="151">
        <v>0</v>
      </c>
      <c r="D65" s="116">
        <f t="shared" si="0"/>
        <v>0</v>
      </c>
      <c r="E65" s="116"/>
      <c r="F65" s="116">
        <f t="shared" si="0"/>
        <v>0</v>
      </c>
      <c r="G65" s="151"/>
    </row>
    <row r="66" spans="1:7" ht="15" customHeight="1">
      <c r="A66" s="234" t="s">
        <v>154</v>
      </c>
      <c r="B66" s="151">
        <v>0</v>
      </c>
      <c r="C66" s="151">
        <v>0</v>
      </c>
      <c r="D66" s="116">
        <f t="shared" si="0"/>
        <v>0</v>
      </c>
      <c r="E66" s="116"/>
      <c r="F66" s="116">
        <f t="shared" si="0"/>
        <v>0</v>
      </c>
      <c r="G66" s="151"/>
    </row>
    <row r="67" spans="1:7" ht="15" customHeight="1">
      <c r="A67" s="234" t="s">
        <v>155</v>
      </c>
      <c r="B67" s="151">
        <v>0</v>
      </c>
      <c r="C67" s="151">
        <v>0</v>
      </c>
      <c r="D67" s="116">
        <f t="shared" si="0"/>
        <v>0</v>
      </c>
      <c r="E67" s="116"/>
      <c r="F67" s="116">
        <f t="shared" si="0"/>
        <v>0</v>
      </c>
      <c r="G67" s="151"/>
    </row>
    <row r="68" spans="2:7" ht="15" customHeight="1">
      <c r="B68" s="151"/>
      <c r="C68" s="151"/>
      <c r="D68" s="151"/>
      <c r="E68" s="151"/>
      <c r="F68" s="151"/>
      <c r="G68" s="151"/>
    </row>
    <row r="69" spans="2:7" ht="15" customHeight="1">
      <c r="B69" s="151"/>
      <c r="C69" s="151"/>
      <c r="D69" s="151"/>
      <c r="E69" s="151"/>
      <c r="F69" s="151"/>
      <c r="G69" s="151"/>
    </row>
    <row r="70" spans="1:7" ht="15" customHeight="1">
      <c r="A70" s="233" t="s">
        <v>36</v>
      </c>
      <c r="B70" s="238"/>
      <c r="C70" s="238"/>
      <c r="D70" s="238"/>
      <c r="E70" s="238"/>
      <c r="F70" s="238"/>
      <c r="G70" s="152"/>
    </row>
    <row r="71" spans="1:7" ht="15" customHeight="1">
      <c r="A71" s="234" t="s">
        <v>24</v>
      </c>
      <c r="B71" s="240">
        <f>+B47</f>
        <v>435055000</v>
      </c>
      <c r="C71" s="240">
        <f>+C47</f>
        <v>621239000</v>
      </c>
      <c r="D71" s="240">
        <f>+D47</f>
        <v>926599000</v>
      </c>
      <c r="E71" s="240">
        <f>+E47</f>
        <v>678094000</v>
      </c>
      <c r="F71" s="240">
        <f>+F47</f>
        <v>2660987000</v>
      </c>
      <c r="G71" s="151"/>
    </row>
    <row r="72" spans="1:7" ht="15" customHeight="1">
      <c r="A72" s="234" t="s">
        <v>28</v>
      </c>
      <c r="B72" s="258">
        <v>0</v>
      </c>
      <c r="C72" s="258">
        <v>8444048</v>
      </c>
      <c r="D72" s="258">
        <v>10831203</v>
      </c>
      <c r="E72" s="258">
        <v>847339</v>
      </c>
      <c r="F72" s="260">
        <f>SUM(B72:E72)</f>
        <v>20122590</v>
      </c>
      <c r="G72" s="151"/>
    </row>
    <row r="73" spans="1:7" ht="15" customHeight="1">
      <c r="A73" s="234" t="s">
        <v>30</v>
      </c>
      <c r="B73" s="258">
        <v>10497172</v>
      </c>
      <c r="C73" s="258">
        <v>18188937</v>
      </c>
      <c r="D73" s="258">
        <v>14595176</v>
      </c>
      <c r="E73" s="258">
        <v>21352943</v>
      </c>
      <c r="F73" s="260">
        <f>SUM(B73:E73)</f>
        <v>64634228</v>
      </c>
      <c r="G73" s="151"/>
    </row>
    <row r="74" spans="1:7" ht="15" customHeight="1">
      <c r="A74" s="234" t="s">
        <v>149</v>
      </c>
      <c r="B74" s="258">
        <v>0</v>
      </c>
      <c r="C74" s="258">
        <v>0</v>
      </c>
      <c r="D74" s="258">
        <v>89063965</v>
      </c>
      <c r="E74" s="258">
        <v>181264239</v>
      </c>
      <c r="F74" s="260">
        <f>SUM(B74:E74)</f>
        <v>270328204</v>
      </c>
      <c r="G74" s="151"/>
    </row>
    <row r="75" spans="1:7" ht="15" customHeight="1">
      <c r="A75" s="234" t="s">
        <v>155</v>
      </c>
      <c r="B75" s="240">
        <f>+B51</f>
        <v>0</v>
      </c>
      <c r="C75" s="240">
        <f>+C51</f>
        <v>0</v>
      </c>
      <c r="D75" s="240">
        <f>+D51</f>
        <v>0</v>
      </c>
      <c r="E75" s="240"/>
      <c r="F75" s="240">
        <f>+F51</f>
        <v>0</v>
      </c>
      <c r="G75" s="151"/>
    </row>
    <row r="76" spans="1:7" ht="15" customHeight="1" thickBot="1">
      <c r="A76" s="112" t="s">
        <v>31</v>
      </c>
      <c r="B76" s="241">
        <f>SUM(B63:B75)</f>
        <v>445552172</v>
      </c>
      <c r="C76" s="241">
        <f>SUM(C63:C75)</f>
        <v>647871985</v>
      </c>
      <c r="D76" s="241">
        <f>SUM(D63:D75)</f>
        <v>1041089344</v>
      </c>
      <c r="E76" s="241">
        <f>SUM(E63:E75)</f>
        <v>881558521</v>
      </c>
      <c r="F76" s="241">
        <f>SUM(F63:F75)</f>
        <v>3016072022</v>
      </c>
      <c r="G76" s="236"/>
    </row>
    <row r="77" ht="15" customHeight="1" thickTop="1">
      <c r="A77" s="233" t="s">
        <v>115</v>
      </c>
    </row>
    <row r="78" ht="15" customHeight="1"/>
    <row r="79" ht="15" customHeight="1"/>
    <row r="80" spans="1:7" ht="15" customHeight="1">
      <c r="A80" s="273" t="s">
        <v>52</v>
      </c>
      <c r="B80" s="273"/>
      <c r="C80" s="273"/>
      <c r="D80" s="273"/>
      <c r="E80" s="273"/>
      <c r="F80" s="273"/>
      <c r="G80" s="250"/>
    </row>
    <row r="81" spans="1:7" ht="15" customHeight="1">
      <c r="A81" s="273" t="s">
        <v>53</v>
      </c>
      <c r="B81" s="273"/>
      <c r="C81" s="273"/>
      <c r="D81" s="273"/>
      <c r="E81" s="273"/>
      <c r="F81" s="273"/>
      <c r="G81" s="250"/>
    </row>
    <row r="82" spans="1:7" ht="15" customHeight="1">
      <c r="A82" s="273" t="s">
        <v>65</v>
      </c>
      <c r="B82" s="273"/>
      <c r="C82" s="273"/>
      <c r="D82" s="273"/>
      <c r="E82" s="273"/>
      <c r="F82" s="273"/>
      <c r="G82" s="250"/>
    </row>
    <row r="83" ht="15" customHeight="1">
      <c r="A83" s="186"/>
    </row>
    <row r="84" spans="1:7" s="177" customFormat="1" ht="15" customHeight="1" thickBot="1">
      <c r="A84" s="120" t="s">
        <v>38</v>
      </c>
      <c r="B84" s="173" t="s">
        <v>169</v>
      </c>
      <c r="C84" s="173" t="s">
        <v>170</v>
      </c>
      <c r="D84" s="173" t="s">
        <v>171</v>
      </c>
      <c r="E84" s="173" t="s">
        <v>172</v>
      </c>
      <c r="F84" s="173" t="s">
        <v>182</v>
      </c>
      <c r="G84" s="251"/>
    </row>
    <row r="85" spans="1:7" s="177" customFormat="1" ht="15" customHeight="1">
      <c r="A85" s="178"/>
      <c r="B85" s="183"/>
      <c r="C85" s="183"/>
      <c r="D85" s="183"/>
      <c r="E85" s="183"/>
      <c r="F85" s="183"/>
      <c r="G85" s="183"/>
    </row>
    <row r="86" spans="1:7" s="177" customFormat="1" ht="15" customHeight="1">
      <c r="A86" s="178" t="s">
        <v>80</v>
      </c>
      <c r="B86" s="183">
        <f>+'I Trimestre'!E87</f>
        <v>3476882275.51</v>
      </c>
      <c r="C86" s="183">
        <f>+'II Trimestre'!E89</f>
        <v>3846447366.78</v>
      </c>
      <c r="D86" s="183">
        <f>+'III Trimestre'!E88</f>
        <v>3743905382.2800007</v>
      </c>
      <c r="E86" s="183">
        <f>+'IV Trimestre '!E89</f>
        <v>8569750890.7</v>
      </c>
      <c r="F86" s="183">
        <f>+B86</f>
        <v>3476882275.51</v>
      </c>
      <c r="G86" s="183"/>
    </row>
    <row r="87" spans="1:7" s="177" customFormat="1" ht="15" customHeight="1">
      <c r="A87" s="123" t="s">
        <v>62</v>
      </c>
      <c r="B87" s="242">
        <f>+'I Trimestre'!E88</f>
        <v>287084616.05</v>
      </c>
      <c r="C87" s="242">
        <f>+'II Trimestre'!E90</f>
        <v>437084616.05</v>
      </c>
      <c r="D87" s="242">
        <f>+'III Trimestre'!E89</f>
        <v>437084616.05</v>
      </c>
      <c r="E87" s="242">
        <f>+'IV Trimestre '!E90</f>
        <v>0</v>
      </c>
      <c r="F87" s="242">
        <f>+B87</f>
        <v>287084616.05</v>
      </c>
      <c r="G87" s="183"/>
    </row>
    <row r="88" spans="1:7" s="177" customFormat="1" ht="15" customHeight="1">
      <c r="A88" s="123" t="s">
        <v>63</v>
      </c>
      <c r="B88" s="242">
        <f>+'I Trimestre'!$E$89</f>
        <v>3189797659.46</v>
      </c>
      <c r="C88" s="242">
        <f>+'II Trimestre'!E91</f>
        <v>3409362750.73</v>
      </c>
      <c r="D88" s="242">
        <f>+'III Trimestre'!E90</f>
        <v>3306820766.23</v>
      </c>
      <c r="E88" s="242">
        <f>+'IV Trimestre '!E91</f>
        <v>8569750890.7</v>
      </c>
      <c r="F88" s="242">
        <f>+B88</f>
        <v>3189797659.46</v>
      </c>
      <c r="G88" s="183"/>
    </row>
    <row r="89" spans="1:7" s="177" customFormat="1" ht="15" customHeight="1">
      <c r="A89" s="125" t="s">
        <v>56</v>
      </c>
      <c r="B89" s="126">
        <f>+'I Trimestre'!$E$90</f>
        <v>804620091.27</v>
      </c>
      <c r="C89" s="126">
        <f>+'II Trimestre'!E92</f>
        <v>545330000</v>
      </c>
      <c r="D89" s="126">
        <f>+'III Trimestre'!E91</f>
        <v>608755000</v>
      </c>
      <c r="E89" s="126">
        <f>+'IV Trimestre '!E92</f>
        <v>620080000</v>
      </c>
      <c r="F89" s="126">
        <f>SUM(B89:E89)</f>
        <v>2578785091.27</v>
      </c>
      <c r="G89" s="183"/>
    </row>
    <row r="90" spans="1:7" ht="15" customHeight="1">
      <c r="A90" s="123" t="s">
        <v>62</v>
      </c>
      <c r="B90" s="124">
        <f>+'I Trimestre'!$E$91</f>
        <v>150000000</v>
      </c>
      <c r="C90" s="177">
        <f>+'II Trimestre'!E93</f>
        <v>0</v>
      </c>
      <c r="D90" s="124">
        <f>+'III Trimestre'!E92</f>
        <v>0</v>
      </c>
      <c r="E90" s="124">
        <f>+'IV Trimestre '!E93</f>
        <v>0</v>
      </c>
      <c r="F90" s="124">
        <f>SUM(B90:E90)</f>
        <v>150000000</v>
      </c>
      <c r="G90" s="183"/>
    </row>
    <row r="91" spans="1:7" ht="15" customHeight="1">
      <c r="A91" s="123" t="s">
        <v>63</v>
      </c>
      <c r="B91" s="242">
        <f>+'I Trimestre'!E92</f>
        <v>654620091.27</v>
      </c>
      <c r="C91" s="242">
        <f>+'II Trimestre'!E94</f>
        <v>545330000</v>
      </c>
      <c r="D91" s="242">
        <f>+'III Trimestre'!E93</f>
        <v>608755000</v>
      </c>
      <c r="E91" s="242">
        <f>+'IV Trimestre '!E94</f>
        <v>620080000</v>
      </c>
      <c r="F91" s="242">
        <f>SUM(B91:E91)</f>
        <v>2428785091.27</v>
      </c>
      <c r="G91" s="183"/>
    </row>
    <row r="92" spans="1:7" s="177" customFormat="1" ht="15" customHeight="1">
      <c r="A92" s="125" t="s">
        <v>57</v>
      </c>
      <c r="B92" s="126">
        <f>+'I Trimestre'!E93</f>
        <v>4281502366.78</v>
      </c>
      <c r="C92" s="126">
        <f>+'II Trimestre'!E95</f>
        <v>4391777366.780001</v>
      </c>
      <c r="D92" s="126">
        <f>+'III Trimestre'!E94</f>
        <v>4352660382.280001</v>
      </c>
      <c r="E92" s="126">
        <f>+'IV Trimestre '!E95</f>
        <v>9189830890.7</v>
      </c>
      <c r="F92" s="126">
        <f>+F86+F89</f>
        <v>6055667366.780001</v>
      </c>
      <c r="G92" s="183"/>
    </row>
    <row r="93" spans="1:7" s="177" customFormat="1" ht="15" customHeight="1">
      <c r="A93" s="123" t="s">
        <v>62</v>
      </c>
      <c r="B93" s="242">
        <f>+'I Trimestre'!E94</f>
        <v>437084616.05</v>
      </c>
      <c r="C93" s="242">
        <f>+'II Trimestre'!E96</f>
        <v>437084616.05</v>
      </c>
      <c r="D93" s="242">
        <f>+D87+D90</f>
        <v>437084616.05</v>
      </c>
      <c r="E93" s="242">
        <f>+E87+E90</f>
        <v>0</v>
      </c>
      <c r="F93" s="242">
        <f>+F90+F87</f>
        <v>437084616.05</v>
      </c>
      <c r="G93" s="183"/>
    </row>
    <row r="94" spans="1:7" s="177" customFormat="1" ht="15" customHeight="1">
      <c r="A94" s="123" t="s">
        <v>63</v>
      </c>
      <c r="B94" s="242">
        <f>+'I Trimestre'!E95</f>
        <v>3844417750.73</v>
      </c>
      <c r="C94" s="242">
        <f>+'II Trimestre'!E97</f>
        <v>3954692750.73</v>
      </c>
      <c r="D94" s="242">
        <f>+D88+D91</f>
        <v>3915575766.23</v>
      </c>
      <c r="E94" s="242">
        <f>+E88+E91</f>
        <v>9189830890.7</v>
      </c>
      <c r="F94" s="242">
        <f>+F91+F88</f>
        <v>5618582750.73</v>
      </c>
      <c r="G94" s="183"/>
    </row>
    <row r="95" spans="1:7" s="177" customFormat="1" ht="15" customHeight="1">
      <c r="A95" s="125" t="s">
        <v>58</v>
      </c>
      <c r="B95" s="126">
        <f>+'I Trimestre'!E96</f>
        <v>435055000</v>
      </c>
      <c r="C95" s="126">
        <f>+'II Trimestre'!E98</f>
        <v>647871984.5</v>
      </c>
      <c r="D95" s="126">
        <f>+'III Trimestre'!E97</f>
        <v>1478173960.32</v>
      </c>
      <c r="E95" s="126">
        <f>+'IV Trimestre '!E98</f>
        <v>881558521.24</v>
      </c>
      <c r="F95" s="126">
        <f aca="true" t="shared" si="1" ref="F95:F101">SUM(B95:E95)</f>
        <v>3442659466.0599995</v>
      </c>
      <c r="G95" s="183"/>
    </row>
    <row r="96" spans="1:7" s="177" customFormat="1" ht="15" customHeight="1">
      <c r="A96" s="123" t="s">
        <v>62</v>
      </c>
      <c r="B96" s="124">
        <f>+'I Trimestre'!B97</f>
        <v>0</v>
      </c>
      <c r="C96" s="124">
        <f>+'II Trimestre'!E99</f>
        <v>0</v>
      </c>
      <c r="D96" s="124">
        <f>+'III Trimestre'!E98</f>
        <v>437084616.04999995</v>
      </c>
      <c r="E96" s="124">
        <f>+'IV Trimestre '!E100</f>
        <v>0</v>
      </c>
      <c r="F96" s="124">
        <f t="shared" si="1"/>
        <v>437084616.04999995</v>
      </c>
      <c r="G96" s="183"/>
    </row>
    <row r="97" spans="1:7" s="177" customFormat="1" ht="15" customHeight="1">
      <c r="A97" s="127" t="s">
        <v>69</v>
      </c>
      <c r="B97" s="124">
        <v>0</v>
      </c>
      <c r="C97" s="124">
        <f>+'II Trimestre'!E100</f>
        <v>0</v>
      </c>
      <c r="D97" s="124">
        <f>+'III Trimestre'!E99</f>
        <v>150004385</v>
      </c>
      <c r="E97" s="124">
        <f>+'IV Trimestre '!E101</f>
        <v>0</v>
      </c>
      <c r="F97" s="124">
        <f t="shared" si="1"/>
        <v>150004385</v>
      </c>
      <c r="G97" s="124"/>
    </row>
    <row r="98" spans="1:7" s="177" customFormat="1" ht="15" customHeight="1">
      <c r="A98" s="127" t="s">
        <v>70</v>
      </c>
      <c r="B98" s="124">
        <v>0</v>
      </c>
      <c r="C98" s="124">
        <f>+'II Trimestre'!E101</f>
        <v>0</v>
      </c>
      <c r="D98" s="124">
        <f>+'III Trimestre'!E100</f>
        <v>101838904.45</v>
      </c>
      <c r="E98" s="124">
        <f>+'IV Trimestre '!E102</f>
        <v>0</v>
      </c>
      <c r="F98" s="124">
        <f t="shared" si="1"/>
        <v>101838904.45</v>
      </c>
      <c r="G98" s="124"/>
    </row>
    <row r="99" spans="1:7" s="177" customFormat="1" ht="15" customHeight="1">
      <c r="A99" s="127" t="s">
        <v>152</v>
      </c>
      <c r="B99" s="124">
        <v>0</v>
      </c>
      <c r="C99" s="124">
        <v>0</v>
      </c>
      <c r="D99" s="124">
        <f>+'III Trimestre'!E101</f>
        <v>85241326.6</v>
      </c>
      <c r="E99" s="124">
        <f>+'IV Trimestre '!E102</f>
        <v>0</v>
      </c>
      <c r="F99" s="124">
        <f t="shared" si="1"/>
        <v>85241326.6</v>
      </c>
      <c r="G99" s="124"/>
    </row>
    <row r="100" spans="1:7" s="177" customFormat="1" ht="15" customHeight="1">
      <c r="A100" s="127" t="s">
        <v>153</v>
      </c>
      <c r="B100" s="124">
        <v>0</v>
      </c>
      <c r="C100" s="124">
        <v>0</v>
      </c>
      <c r="D100" s="124">
        <f>+'III Trimestre'!E102</f>
        <v>100000000</v>
      </c>
      <c r="E100" s="124">
        <f>+'IV Trimestre '!E103</f>
        <v>0</v>
      </c>
      <c r="F100" s="124">
        <f t="shared" si="1"/>
        <v>100000000</v>
      </c>
      <c r="G100" s="221"/>
    </row>
    <row r="101" spans="1:7" s="177" customFormat="1" ht="15" customHeight="1">
      <c r="A101" s="123" t="s">
        <v>63</v>
      </c>
      <c r="B101" s="242">
        <f>+'I Trimestre'!E100</f>
        <v>435055000</v>
      </c>
      <c r="C101" s="242">
        <f>+'II Trimestre'!E102</f>
        <v>647871984.5</v>
      </c>
      <c r="D101" s="242">
        <f>+'III Trimestre'!E103</f>
        <v>1041089344.27</v>
      </c>
      <c r="E101" s="242">
        <f>+'IV Trimestre '!E104</f>
        <v>881558521.24</v>
      </c>
      <c r="F101" s="242">
        <f t="shared" si="1"/>
        <v>3005574850.01</v>
      </c>
      <c r="G101" s="278"/>
    </row>
    <row r="102" spans="1:7" s="177" customFormat="1" ht="15" customHeight="1">
      <c r="A102" s="125" t="s">
        <v>59</v>
      </c>
      <c r="B102" s="183">
        <f>+'I Trimestre'!E101</f>
        <v>3846447366.78</v>
      </c>
      <c r="C102" s="183">
        <f>+'II Trimestre'!E103</f>
        <v>3743905382.2800007</v>
      </c>
      <c r="D102" s="183">
        <f>+'III Trimestre'!E104</f>
        <v>2874486421.960001</v>
      </c>
      <c r="E102" s="183">
        <f>+'IV Trimestre '!E105</f>
        <v>8308272369.460001</v>
      </c>
      <c r="F102" s="183">
        <f>+F92-F95</f>
        <v>2613007900.720001</v>
      </c>
      <c r="G102" s="278"/>
    </row>
    <row r="103" spans="1:7" s="177" customFormat="1" ht="15" customHeight="1">
      <c r="A103" s="123" t="s">
        <v>62</v>
      </c>
      <c r="B103" s="242">
        <f>+'I Trimestre'!E102</f>
        <v>437084616.05</v>
      </c>
      <c r="C103" s="242">
        <f>+'II Trimestre'!E104</f>
        <v>437084616.05</v>
      </c>
      <c r="D103" s="242">
        <f>+'III Trimestre'!E105</f>
        <v>5.960464477539063E-08</v>
      </c>
      <c r="E103" s="242">
        <f>+'IV Trimestre '!E106</f>
        <v>0</v>
      </c>
      <c r="F103" s="242">
        <f>+F93-F96</f>
        <v>0</v>
      </c>
      <c r="G103" s="278"/>
    </row>
    <row r="104" spans="1:7" s="177" customFormat="1" ht="15" customHeight="1">
      <c r="A104" s="123" t="s">
        <v>63</v>
      </c>
      <c r="B104" s="242">
        <f>+'I Trimestre'!E103</f>
        <v>3409362750.73</v>
      </c>
      <c r="C104" s="242">
        <f>+'II Trimestre'!E105</f>
        <v>3306820766.23</v>
      </c>
      <c r="D104" s="242">
        <f>+'III Trimestre'!E106</f>
        <v>2874486421.96</v>
      </c>
      <c r="E104" s="242">
        <f>+'IV Trimestre '!E107</f>
        <v>8308272369.460001</v>
      </c>
      <c r="F104" s="242">
        <f>+F94-F101</f>
        <v>2613007900.7199993</v>
      </c>
      <c r="G104" s="278"/>
    </row>
    <row r="105" spans="1:7" s="177" customFormat="1" ht="15" customHeight="1" thickBot="1">
      <c r="A105" s="128"/>
      <c r="B105" s="129"/>
      <c r="C105" s="129"/>
      <c r="D105" s="129"/>
      <c r="E105" s="129"/>
      <c r="F105" s="129"/>
      <c r="G105" s="237"/>
    </row>
    <row r="106" ht="15" customHeight="1" thickTop="1">
      <c r="A106" s="233" t="s">
        <v>115</v>
      </c>
    </row>
    <row r="107" ht="15" customHeight="1"/>
    <row r="108" spans="1:6" ht="44.25" customHeight="1">
      <c r="A108" s="277"/>
      <c r="B108" s="277"/>
      <c r="C108" s="277"/>
      <c r="D108" s="277"/>
      <c r="E108" s="277"/>
      <c r="F108" s="277"/>
    </row>
    <row r="109" spans="2:4" ht="15" customHeight="1" hidden="1">
      <c r="B109" s="233">
        <v>2461334821.45</v>
      </c>
      <c r="D109" s="233">
        <v>2139711888.7</v>
      </c>
    </row>
    <row r="110" spans="2:4" ht="15" customHeight="1" hidden="1">
      <c r="B110" s="233">
        <f>+B102-B109</f>
        <v>1385112545.3300004</v>
      </c>
      <c r="D110" s="233">
        <f>+D102-D109</f>
        <v>734774533.260001</v>
      </c>
    </row>
    <row r="111" ht="12.75" customHeight="1"/>
    <row r="112" ht="9.75" customHeight="1"/>
    <row r="113" ht="15">
      <c r="A113" s="270" t="s">
        <v>183</v>
      </c>
    </row>
    <row r="114" spans="1:7" ht="12" customHeight="1">
      <c r="A114" s="130"/>
      <c r="B114" s="276"/>
      <c r="C114" s="276"/>
      <c r="D114" s="276"/>
      <c r="E114" s="276"/>
      <c r="F114" s="276"/>
      <c r="G114" s="253"/>
    </row>
    <row r="115" spans="2:11" ht="15" hidden="1">
      <c r="B115" s="250" t="s">
        <v>124</v>
      </c>
      <c r="C115" s="250" t="s">
        <v>121</v>
      </c>
      <c r="D115" s="250" t="s">
        <v>122</v>
      </c>
      <c r="E115" s="250"/>
      <c r="F115" s="250" t="s">
        <v>150</v>
      </c>
      <c r="G115" s="250" t="s">
        <v>151</v>
      </c>
      <c r="H115" s="170" t="s">
        <v>78</v>
      </c>
      <c r="I115" s="225" t="s">
        <v>144</v>
      </c>
      <c r="J115" s="170" t="s">
        <v>145</v>
      </c>
      <c r="K115" s="170" t="s">
        <v>126</v>
      </c>
    </row>
    <row r="116" spans="1:11" ht="15" hidden="1">
      <c r="A116" s="168" t="s">
        <v>125</v>
      </c>
      <c r="B116" s="221">
        <f>+'II Trimestre'!E105</f>
        <v>3306820766.23</v>
      </c>
      <c r="C116" s="183"/>
      <c r="D116" s="183"/>
      <c r="E116" s="183"/>
      <c r="F116" s="183"/>
      <c r="G116" s="183"/>
      <c r="H116" s="183"/>
      <c r="I116" s="177"/>
      <c r="J116" s="183"/>
      <c r="K116" s="183"/>
    </row>
    <row r="117" spans="1:13" ht="15" hidden="1">
      <c r="A117" s="207">
        <f>+A159</f>
        <v>0</v>
      </c>
      <c r="B117" s="222" t="s">
        <v>85</v>
      </c>
      <c r="C117" s="235">
        <f>+B71</f>
        <v>435055000</v>
      </c>
      <c r="D117" s="235">
        <f>+B73</f>
        <v>10497172</v>
      </c>
      <c r="E117" s="235"/>
      <c r="F117" s="235">
        <f>+B72</f>
        <v>0</v>
      </c>
      <c r="G117" s="235">
        <f>+B74</f>
        <v>0</v>
      </c>
      <c r="H117" s="235">
        <f>+B91</f>
        <v>654620091.27</v>
      </c>
      <c r="I117" s="243">
        <v>11961124.41</v>
      </c>
      <c r="J117" s="222">
        <f>+C117+D117+I117+F117+G117</f>
        <v>457513296.41</v>
      </c>
      <c r="K117" s="235">
        <f>+B116-J117+H117</f>
        <v>3503927561.09</v>
      </c>
      <c r="L117" s="233">
        <v>3020414817.46</v>
      </c>
      <c r="M117" s="233">
        <f>+K117-L117</f>
        <v>483512743.6300001</v>
      </c>
    </row>
    <row r="118" spans="1:11" ht="15" hidden="1">
      <c r="A118" s="168" t="s">
        <v>125</v>
      </c>
      <c r="B118" s="223">
        <f>+K117</f>
        <v>3503927561.09</v>
      </c>
      <c r="C118" s="235"/>
      <c r="D118" s="222"/>
      <c r="E118" s="222"/>
      <c r="F118" s="222"/>
      <c r="G118" s="222"/>
      <c r="H118" s="222"/>
      <c r="I118" s="226"/>
      <c r="J118" s="222"/>
      <c r="K118" s="222"/>
    </row>
    <row r="119" spans="1:12" ht="15" hidden="1">
      <c r="A119" s="207"/>
      <c r="B119" s="222" t="s">
        <v>86</v>
      </c>
      <c r="C119" s="235">
        <f>+C71</f>
        <v>621239000</v>
      </c>
      <c r="D119" s="235">
        <f>+C73</f>
        <v>18188937</v>
      </c>
      <c r="E119" s="235"/>
      <c r="F119" s="235">
        <f>+C72</f>
        <v>8444048</v>
      </c>
      <c r="G119" s="235">
        <f>+C74</f>
        <v>0</v>
      </c>
      <c r="H119" s="235">
        <f>+C91</f>
        <v>545330000</v>
      </c>
      <c r="I119" s="243">
        <v>13471345.96</v>
      </c>
      <c r="J119" s="222">
        <f>+C119+D119+I119+F119</f>
        <v>661343330.96</v>
      </c>
      <c r="K119" s="235">
        <f>+B118-J119+H119</f>
        <v>3387914230.13</v>
      </c>
      <c r="L119" s="233">
        <f>+K119-I119</f>
        <v>3374442884.17</v>
      </c>
    </row>
    <row r="120" spans="1:11" ht="15" hidden="1">
      <c r="A120" s="168" t="s">
        <v>125</v>
      </c>
      <c r="B120" s="223">
        <f>+K119</f>
        <v>3387914230.13</v>
      </c>
      <c r="C120" s="235"/>
      <c r="D120" s="222"/>
      <c r="E120" s="222"/>
      <c r="F120" s="222"/>
      <c r="G120" s="222"/>
      <c r="H120" s="222"/>
      <c r="I120" s="226"/>
      <c r="J120" s="222"/>
      <c r="K120" s="222"/>
    </row>
    <row r="121" spans="1:12" ht="15" hidden="1">
      <c r="A121" s="207"/>
      <c r="B121" s="222" t="s">
        <v>87</v>
      </c>
      <c r="C121" s="235">
        <f>+D71</f>
        <v>926599000</v>
      </c>
      <c r="D121" s="222">
        <f>+D73</f>
        <v>14595176</v>
      </c>
      <c r="E121" s="222"/>
      <c r="F121" s="222">
        <f>+D72</f>
        <v>10831203</v>
      </c>
      <c r="G121" s="222">
        <f>+D74</f>
        <v>89063965</v>
      </c>
      <c r="H121" s="235">
        <f>+D91</f>
        <v>608755000</v>
      </c>
      <c r="I121" s="243">
        <v>13382711.68</v>
      </c>
      <c r="J121" s="222">
        <f>+C121+D121+F121+I121+G121</f>
        <v>1054472055.68</v>
      </c>
      <c r="K121" s="222">
        <f>+B120-J121+H121</f>
        <v>2942197174.4500003</v>
      </c>
      <c r="L121" s="233">
        <f>+K121-I121</f>
        <v>2928814462.7700005</v>
      </c>
    </row>
    <row r="122" spans="1:11" ht="15" hidden="1">
      <c r="A122" s="207"/>
      <c r="B122" s="224" t="s">
        <v>123</v>
      </c>
      <c r="C122" s="224">
        <f aca="true" t="shared" si="2" ref="C122:J122">SUM(C117:C121)</f>
        <v>1982893000</v>
      </c>
      <c r="D122" s="224">
        <f>SUM(D117:D121)</f>
        <v>43281285</v>
      </c>
      <c r="E122" s="224"/>
      <c r="F122" s="183">
        <f>SUM(F117:F121)</f>
        <v>19275251</v>
      </c>
      <c r="G122" s="183">
        <f>SUM(G117:G121)</f>
        <v>89063965</v>
      </c>
      <c r="H122" s="221">
        <f t="shared" si="2"/>
        <v>1808705091.27</v>
      </c>
      <c r="I122" s="177">
        <f t="shared" si="2"/>
        <v>38815182.05</v>
      </c>
      <c r="J122" s="183">
        <f t="shared" si="2"/>
        <v>2173328683.05</v>
      </c>
      <c r="K122" s="183"/>
    </row>
    <row r="123" ht="15" hidden="1"/>
    <row r="124" ht="15" hidden="1"/>
    <row r="125" ht="15" hidden="1">
      <c r="C125" s="233">
        <f>+B120+H121</f>
        <v>3996669230.13</v>
      </c>
    </row>
    <row r="126" ht="15" hidden="1"/>
    <row r="127" ht="15" hidden="1"/>
  </sheetData>
  <sheetProtection/>
  <mergeCells count="16">
    <mergeCell ref="A1:H1"/>
    <mergeCell ref="B2:F2"/>
    <mergeCell ref="A8:H8"/>
    <mergeCell ref="A9:H9"/>
    <mergeCell ref="A33:F33"/>
    <mergeCell ref="A34:F34"/>
    <mergeCell ref="G101:G104"/>
    <mergeCell ref="A82:F82"/>
    <mergeCell ref="A108:F108"/>
    <mergeCell ref="B114:F114"/>
    <mergeCell ref="A35:F35"/>
    <mergeCell ref="A56:F56"/>
    <mergeCell ref="A57:F57"/>
    <mergeCell ref="A58:F58"/>
    <mergeCell ref="A80:F80"/>
    <mergeCell ref="A81:F8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1">
      <selection activeCell="D10" sqref="D10"/>
    </sheetView>
  </sheetViews>
  <sheetFormatPr defaultColWidth="11.57421875" defaultRowHeight="15"/>
  <cols>
    <col min="1" max="1" width="54.28125" style="233" customWidth="1"/>
    <col min="2" max="2" width="19.57421875" style="233" customWidth="1"/>
    <col min="3" max="3" width="20.7109375" style="233" customWidth="1"/>
    <col min="4" max="4" width="19.7109375" style="233" customWidth="1"/>
    <col min="5" max="6" width="22.28125" style="233" customWidth="1"/>
    <col min="7" max="7" width="18.00390625" style="233" customWidth="1"/>
    <col min="8" max="9" width="20.421875" style="233" customWidth="1"/>
    <col min="10" max="11" width="16.421875" style="233" bestFit="1" customWidth="1"/>
    <col min="12" max="16" width="15.57421875" style="233" customWidth="1"/>
    <col min="17" max="16384" width="11.57421875" style="233" customWidth="1"/>
  </cols>
  <sheetData>
    <row r="1" spans="1:7" ht="15" customHeight="1">
      <c r="A1" s="273" t="s">
        <v>0</v>
      </c>
      <c r="B1" s="273"/>
      <c r="C1" s="273"/>
      <c r="D1" s="273"/>
      <c r="E1" s="273"/>
      <c r="F1" s="273"/>
      <c r="G1" s="273"/>
    </row>
    <row r="2" spans="1:7" ht="15" customHeight="1">
      <c r="A2" s="168" t="s">
        <v>3</v>
      </c>
      <c r="B2" s="275" t="s">
        <v>72</v>
      </c>
      <c r="C2" s="275"/>
      <c r="D2" s="275"/>
      <c r="E2" s="275"/>
      <c r="F2" s="247"/>
      <c r="G2" s="170"/>
    </row>
    <row r="3" spans="1:7" ht="15" customHeight="1">
      <c r="A3" s="168" t="s">
        <v>5</v>
      </c>
      <c r="B3" s="169" t="s">
        <v>6</v>
      </c>
      <c r="C3" s="171"/>
      <c r="D3" s="170"/>
      <c r="E3" s="170"/>
      <c r="F3" s="170"/>
      <c r="G3" s="170"/>
    </row>
    <row r="4" spans="1:7" ht="15" customHeight="1">
      <c r="A4" s="168" t="s">
        <v>7</v>
      </c>
      <c r="B4" s="170" t="s">
        <v>8</v>
      </c>
      <c r="C4" s="171"/>
      <c r="D4" s="170"/>
      <c r="E4" s="170"/>
      <c r="F4" s="170"/>
      <c r="G4" s="170"/>
    </row>
    <row r="5" spans="1:7" ht="15" customHeight="1">
      <c r="A5" s="168" t="s">
        <v>66</v>
      </c>
      <c r="B5" s="172" t="s">
        <v>158</v>
      </c>
      <c r="C5" s="170"/>
      <c r="D5" s="170"/>
      <c r="E5" s="170"/>
      <c r="F5" s="170"/>
      <c r="G5" s="170"/>
    </row>
    <row r="6" spans="1:7" ht="15" customHeight="1">
      <c r="A6" s="168"/>
      <c r="B6" s="172"/>
      <c r="C6" s="170"/>
      <c r="D6" s="170"/>
      <c r="E6" s="170"/>
      <c r="F6" s="170"/>
      <c r="G6" s="170"/>
    </row>
    <row r="7" spans="1:2" ht="15" customHeight="1">
      <c r="A7" s="207"/>
      <c r="B7" s="207"/>
    </row>
    <row r="8" spans="1:7" ht="15" customHeight="1">
      <c r="A8" s="273" t="s">
        <v>1</v>
      </c>
      <c r="B8" s="273"/>
      <c r="C8" s="273"/>
      <c r="D8" s="273"/>
      <c r="E8" s="273"/>
      <c r="F8" s="273"/>
      <c r="G8" s="273"/>
    </row>
    <row r="9" spans="1:7" ht="15" customHeight="1">
      <c r="A9" s="273" t="s">
        <v>2</v>
      </c>
      <c r="B9" s="273"/>
      <c r="C9" s="273"/>
      <c r="D9" s="273"/>
      <c r="E9" s="273"/>
      <c r="F9" s="273"/>
      <c r="G9" s="273"/>
    </row>
    <row r="10" ht="15" customHeight="1"/>
    <row r="11" spans="1:6" ht="15" customHeight="1" thickBot="1">
      <c r="A11" s="173" t="s">
        <v>9</v>
      </c>
      <c r="B11" s="173" t="s">
        <v>10</v>
      </c>
      <c r="C11" s="173" t="s">
        <v>20</v>
      </c>
      <c r="D11" s="173" t="s">
        <v>21</v>
      </c>
      <c r="E11" s="173" t="s">
        <v>22</v>
      </c>
      <c r="F11" s="173" t="s">
        <v>48</v>
      </c>
    </row>
    <row r="12" spans="1:6" ht="15" customHeight="1">
      <c r="A12" s="174"/>
      <c r="B12" s="174"/>
      <c r="C12" s="174"/>
      <c r="D12" s="174"/>
      <c r="E12" s="174"/>
      <c r="F12" s="174"/>
    </row>
    <row r="13" ht="15" customHeight="1">
      <c r="A13" s="233" t="s">
        <v>34</v>
      </c>
    </row>
    <row r="14" spans="1:6" ht="15" customHeight="1">
      <c r="A14" s="234" t="s">
        <v>24</v>
      </c>
      <c r="B14" s="233" t="s">
        <v>26</v>
      </c>
      <c r="C14" s="151">
        <v>0</v>
      </c>
      <c r="D14" s="151">
        <v>0</v>
      </c>
      <c r="E14" s="151">
        <v>0</v>
      </c>
      <c r="F14" s="152">
        <f>SUM(C14:E14)</f>
        <v>0</v>
      </c>
    </row>
    <row r="15" spans="1:6" ht="15" customHeight="1">
      <c r="A15" s="234" t="s">
        <v>28</v>
      </c>
      <c r="B15" s="233" t="s">
        <v>26</v>
      </c>
      <c r="C15" s="151">
        <v>0</v>
      </c>
      <c r="D15" s="151">
        <v>0</v>
      </c>
      <c r="E15" s="151">
        <v>0</v>
      </c>
      <c r="F15" s="152">
        <f>SUM(C15:E15)</f>
        <v>0</v>
      </c>
    </row>
    <row r="16" spans="1:6" ht="15" customHeight="1">
      <c r="A16" s="234" t="s">
        <v>30</v>
      </c>
      <c r="C16" s="151"/>
      <c r="D16" s="151"/>
      <c r="E16" s="151"/>
      <c r="F16" s="152"/>
    </row>
    <row r="17" spans="1:6" ht="15" customHeight="1">
      <c r="A17" s="234" t="s">
        <v>35</v>
      </c>
      <c r="C17" s="151"/>
      <c r="D17" s="151"/>
      <c r="E17" s="151"/>
      <c r="F17" s="152"/>
    </row>
    <row r="18" spans="1:6" ht="15" customHeight="1">
      <c r="A18" s="234"/>
      <c r="B18" s="233" t="s">
        <v>29</v>
      </c>
      <c r="C18" s="151"/>
      <c r="D18" s="151"/>
      <c r="E18" s="151"/>
      <c r="F18" s="152"/>
    </row>
    <row r="19" spans="1:6" ht="15" customHeight="1">
      <c r="A19" s="176" t="s">
        <v>67</v>
      </c>
      <c r="B19" s="233" t="s">
        <v>26</v>
      </c>
      <c r="C19" s="151">
        <v>0</v>
      </c>
      <c r="D19" s="151">
        <v>0</v>
      </c>
      <c r="E19" s="151">
        <v>0</v>
      </c>
      <c r="F19" s="152">
        <f>SUM(C19:E19)</f>
        <v>0</v>
      </c>
    </row>
    <row r="20" spans="1:6" ht="15" customHeight="1">
      <c r="A20" s="176" t="s">
        <v>68</v>
      </c>
      <c r="B20" s="233" t="s">
        <v>26</v>
      </c>
      <c r="C20" s="151">
        <v>0</v>
      </c>
      <c r="D20" s="151">
        <v>0</v>
      </c>
      <c r="E20" s="151">
        <v>0</v>
      </c>
      <c r="F20" s="152">
        <f>SUM(C20:E20)</f>
        <v>0</v>
      </c>
    </row>
    <row r="21" spans="1:6" ht="15" customHeight="1">
      <c r="A21" s="234"/>
      <c r="C21" s="151"/>
      <c r="D21" s="151"/>
      <c r="E21" s="151"/>
      <c r="F21" s="152"/>
    </row>
    <row r="22" spans="1:6" ht="15" customHeight="1">
      <c r="A22" s="234" t="s">
        <v>27</v>
      </c>
      <c r="C22" s="151"/>
      <c r="D22" s="151"/>
      <c r="E22" s="151"/>
      <c r="F22" s="152"/>
    </row>
    <row r="23" spans="1:6" ht="15" customHeight="1">
      <c r="A23" s="234" t="s">
        <v>24</v>
      </c>
      <c r="B23" s="233" t="s">
        <v>26</v>
      </c>
      <c r="C23" s="151">
        <v>61</v>
      </c>
      <c r="D23" s="151">
        <v>0</v>
      </c>
      <c r="E23" s="151">
        <v>0</v>
      </c>
      <c r="F23" s="152">
        <f>SUM(C23:E23)</f>
        <v>61</v>
      </c>
    </row>
    <row r="24" spans="1:6" ht="15" customHeight="1">
      <c r="A24" s="234" t="s">
        <v>28</v>
      </c>
      <c r="B24" s="233" t="s">
        <v>29</v>
      </c>
      <c r="C24" s="151"/>
      <c r="D24" s="151"/>
      <c r="E24" s="151"/>
      <c r="F24" s="152">
        <f>SUM(C24:E24)</f>
        <v>0</v>
      </c>
    </row>
    <row r="25" spans="1:6" ht="15" customHeight="1">
      <c r="A25" s="178" t="s">
        <v>30</v>
      </c>
      <c r="C25" s="151">
        <f>SUM(C26:C27)</f>
        <v>0</v>
      </c>
      <c r="D25" s="151">
        <f>SUM(D26:D27)</f>
        <v>0</v>
      </c>
      <c r="E25" s="151">
        <f>SUM(E26:E27)</f>
        <v>0</v>
      </c>
      <c r="F25" s="151">
        <f>SUM(F26:F27)</f>
        <v>0</v>
      </c>
    </row>
    <row r="26" spans="1:6" ht="15" customHeight="1">
      <c r="A26" s="234" t="s">
        <v>25</v>
      </c>
      <c r="B26" s="233" t="s">
        <v>26</v>
      </c>
      <c r="C26" s="151"/>
      <c r="D26" s="151"/>
      <c r="E26" s="151"/>
      <c r="F26" s="152">
        <f>SUM(C26:E26)</f>
        <v>0</v>
      </c>
    </row>
    <row r="27" spans="1:6" ht="15" customHeight="1">
      <c r="A27" s="234" t="s">
        <v>27</v>
      </c>
      <c r="B27" s="233" t="s">
        <v>26</v>
      </c>
      <c r="C27" s="151"/>
      <c r="D27" s="151"/>
      <c r="E27" s="151"/>
      <c r="F27" s="152">
        <f>SUM(C27:E27)</f>
        <v>0</v>
      </c>
    </row>
    <row r="28" spans="3:6" ht="15" customHeight="1">
      <c r="C28" s="151"/>
      <c r="D28" s="151"/>
      <c r="E28" s="151"/>
      <c r="F28" s="151"/>
    </row>
    <row r="29" spans="1:9" ht="15" customHeight="1" thickBot="1">
      <c r="A29" s="112" t="s">
        <v>31</v>
      </c>
      <c r="B29" s="112"/>
      <c r="C29" s="80">
        <f>+C14+C15</f>
        <v>0</v>
      </c>
      <c r="D29" s="80">
        <f>+D14+D15</f>
        <v>0</v>
      </c>
      <c r="E29" s="80">
        <f>+E15+E20</f>
        <v>0</v>
      </c>
      <c r="F29" s="80">
        <f>F14+F15+F19+F23+F26+F27</f>
        <v>61</v>
      </c>
      <c r="H29" s="177" t="s">
        <v>73</v>
      </c>
      <c r="I29" s="177"/>
    </row>
    <row r="30" spans="1:16" ht="15" customHeight="1" thickTop="1">
      <c r="A30" s="233" t="s">
        <v>64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</row>
    <row r="31" ht="15" customHeight="1">
      <c r="A31" s="233" t="s">
        <v>115</v>
      </c>
    </row>
    <row r="32" ht="15" customHeight="1"/>
    <row r="33" ht="15" customHeight="1"/>
    <row r="34" spans="1:6" ht="15" customHeight="1">
      <c r="A34" s="274" t="s">
        <v>32</v>
      </c>
      <c r="B34" s="274"/>
      <c r="C34" s="274"/>
      <c r="D34" s="274"/>
      <c r="E34" s="274"/>
      <c r="F34" s="246"/>
    </row>
    <row r="35" spans="1:6" ht="15" customHeight="1">
      <c r="A35" s="273" t="s">
        <v>33</v>
      </c>
      <c r="B35" s="273"/>
      <c r="C35" s="273"/>
      <c r="D35" s="273"/>
      <c r="E35" s="273"/>
      <c r="F35" s="245"/>
    </row>
    <row r="36" spans="1:15" ht="15" customHeight="1">
      <c r="A36" s="273" t="s">
        <v>65</v>
      </c>
      <c r="B36" s="273"/>
      <c r="C36" s="273"/>
      <c r="D36" s="273"/>
      <c r="E36" s="273"/>
      <c r="F36" s="245"/>
      <c r="G36" s="249"/>
      <c r="H36" s="249"/>
      <c r="I36" s="249"/>
      <c r="J36" s="249"/>
      <c r="K36" s="249"/>
      <c r="L36" s="249"/>
      <c r="M36" s="249"/>
      <c r="N36" s="249"/>
      <c r="O36" s="249"/>
    </row>
    <row r="37" ht="15" customHeight="1"/>
    <row r="38" spans="1:6" ht="15" customHeight="1" thickBot="1">
      <c r="A38" s="173" t="s">
        <v>9</v>
      </c>
      <c r="B38" s="173" t="s">
        <v>20</v>
      </c>
      <c r="C38" s="173" t="s">
        <v>21</v>
      </c>
      <c r="D38" s="173" t="s">
        <v>22</v>
      </c>
      <c r="E38" s="173" t="s">
        <v>48</v>
      </c>
      <c r="F38" s="246"/>
    </row>
    <row r="39" ht="15" customHeight="1"/>
    <row r="40" spans="1:6" ht="15" customHeight="1">
      <c r="A40" s="233" t="s">
        <v>34</v>
      </c>
      <c r="B40" s="151">
        <f>+SUM(B41:B45)</f>
        <v>0</v>
      </c>
      <c r="C40" s="151">
        <f>+SUM(C41:C45)</f>
        <v>0</v>
      </c>
      <c r="D40" s="116">
        <f>SUM(D41:D46)</f>
        <v>0</v>
      </c>
      <c r="E40" s="116">
        <f>SUM(E41:E46)</f>
        <v>0</v>
      </c>
      <c r="F40" s="151"/>
    </row>
    <row r="41" spans="1:6" ht="15" customHeight="1">
      <c r="A41" s="234" t="s">
        <v>24</v>
      </c>
      <c r="B41" s="94">
        <v>0</v>
      </c>
      <c r="C41" s="151">
        <v>0</v>
      </c>
      <c r="D41" s="116">
        <v>0</v>
      </c>
      <c r="E41" s="116">
        <f>SUM(B41:D41)</f>
        <v>0</v>
      </c>
      <c r="F41" s="152"/>
    </row>
    <row r="42" spans="1:6" ht="15" customHeight="1">
      <c r="A42" s="234" t="s">
        <v>28</v>
      </c>
      <c r="B42" s="151">
        <v>0</v>
      </c>
      <c r="C42" s="151">
        <v>0</v>
      </c>
      <c r="D42" s="116">
        <v>0</v>
      </c>
      <c r="E42" s="116">
        <f>SUM(B42:D42)</f>
        <v>0</v>
      </c>
      <c r="F42" s="152"/>
    </row>
    <row r="43" spans="1:6" ht="15" customHeight="1">
      <c r="A43" s="234" t="s">
        <v>30</v>
      </c>
      <c r="B43" s="151">
        <v>0</v>
      </c>
      <c r="C43" s="151">
        <v>0</v>
      </c>
      <c r="D43" s="151">
        <v>0</v>
      </c>
      <c r="E43" s="151">
        <f>SUM(B43:D43)</f>
        <v>0</v>
      </c>
      <c r="F43" s="152"/>
    </row>
    <row r="44" spans="1:6" ht="15" customHeight="1">
      <c r="A44" s="234" t="s">
        <v>154</v>
      </c>
      <c r="B44" s="151">
        <v>0</v>
      </c>
      <c r="C44" s="151">
        <v>0</v>
      </c>
      <c r="D44" s="151">
        <v>0</v>
      </c>
      <c r="E44" s="151">
        <f>SUM(B44:D44)</f>
        <v>0</v>
      </c>
      <c r="F44" s="151"/>
    </row>
    <row r="45" spans="1:6" ht="15" customHeight="1">
      <c r="A45" s="234" t="s">
        <v>155</v>
      </c>
      <c r="B45" s="151">
        <v>0</v>
      </c>
      <c r="C45" s="151">
        <v>0</v>
      </c>
      <c r="D45" s="151">
        <v>0</v>
      </c>
      <c r="E45" s="151">
        <v>0</v>
      </c>
      <c r="F45" s="152"/>
    </row>
    <row r="46" spans="1:6" ht="15" customHeight="1">
      <c r="A46" s="186"/>
      <c r="B46" s="151"/>
      <c r="C46" s="151"/>
      <c r="D46" s="151"/>
      <c r="E46" s="151"/>
      <c r="F46" s="151"/>
    </row>
    <row r="47" spans="1:6" ht="15" customHeight="1">
      <c r="A47" s="233" t="s">
        <v>36</v>
      </c>
      <c r="B47" s="238">
        <f>SUM(B48:B52)</f>
        <v>259048000</v>
      </c>
      <c r="C47" s="238">
        <f>SUM(C48:C52)</f>
        <v>0</v>
      </c>
      <c r="D47" s="238">
        <f>SUM(D48:D52)</f>
        <v>0</v>
      </c>
      <c r="E47" s="238">
        <f>SUM(E48:E52)</f>
        <v>259048000</v>
      </c>
      <c r="F47" s="152"/>
    </row>
    <row r="48" spans="1:6" ht="15" customHeight="1">
      <c r="A48" s="234" t="s">
        <v>24</v>
      </c>
      <c r="B48" s="239">
        <v>259048000</v>
      </c>
      <c r="C48" s="151">
        <v>0</v>
      </c>
      <c r="D48" s="151">
        <v>0</v>
      </c>
      <c r="E48" s="152">
        <f>SUM(B48:D48)</f>
        <v>259048000</v>
      </c>
      <c r="F48" s="152"/>
    </row>
    <row r="49" spans="1:6" ht="15" customHeight="1">
      <c r="A49" s="234" t="s">
        <v>28</v>
      </c>
      <c r="B49" s="240">
        <v>0</v>
      </c>
      <c r="C49" s="151">
        <v>0</v>
      </c>
      <c r="D49" s="151">
        <v>0</v>
      </c>
      <c r="E49" s="152">
        <f>SUM(B49:D49)</f>
        <v>0</v>
      </c>
      <c r="F49" s="152"/>
    </row>
    <row r="50" spans="1:6" ht="15" customHeight="1">
      <c r="A50" s="234" t="s">
        <v>30</v>
      </c>
      <c r="B50" s="240">
        <v>0</v>
      </c>
      <c r="C50" s="151">
        <v>0</v>
      </c>
      <c r="D50" s="151">
        <v>0</v>
      </c>
      <c r="E50" s="152">
        <f>SUM(B50:D50)</f>
        <v>0</v>
      </c>
      <c r="F50" s="152"/>
    </row>
    <row r="51" spans="1:6" ht="15" customHeight="1">
      <c r="A51" s="234" t="s">
        <v>149</v>
      </c>
      <c r="B51" s="240">
        <v>0</v>
      </c>
      <c r="C51" s="151">
        <v>0</v>
      </c>
      <c r="D51" s="151">
        <v>0</v>
      </c>
      <c r="E51" s="152">
        <f>SUM(B51:D51)</f>
        <v>0</v>
      </c>
      <c r="F51" s="152"/>
    </row>
    <row r="52" spans="1:6" ht="15" customHeight="1">
      <c r="A52" s="234" t="s">
        <v>155</v>
      </c>
      <c r="B52" s="240"/>
      <c r="C52" s="240"/>
      <c r="D52" s="240"/>
      <c r="E52" s="152"/>
      <c r="F52" s="151"/>
    </row>
    <row r="53" spans="1:6" ht="15" customHeight="1" thickBot="1">
      <c r="A53" s="112" t="s">
        <v>31</v>
      </c>
      <c r="B53" s="241">
        <f>B40+B47</f>
        <v>259048000</v>
      </c>
      <c r="C53" s="153">
        <f>C40+C47</f>
        <v>0</v>
      </c>
      <c r="D53" s="153">
        <f>D40+D47</f>
        <v>0</v>
      </c>
      <c r="E53" s="153">
        <f>E40+E47</f>
        <v>259048000</v>
      </c>
      <c r="F53" s="236"/>
    </row>
    <row r="54" ht="15" customHeight="1" thickTop="1">
      <c r="A54" s="233" t="s">
        <v>115</v>
      </c>
    </row>
    <row r="55" ht="15" customHeight="1"/>
    <row r="56" ht="15" customHeight="1"/>
    <row r="57" spans="1:6" ht="15" customHeight="1">
      <c r="A57" s="273" t="s">
        <v>37</v>
      </c>
      <c r="B57" s="273"/>
      <c r="C57" s="273"/>
      <c r="D57" s="273"/>
      <c r="E57" s="273"/>
      <c r="F57" s="245"/>
    </row>
    <row r="58" spans="1:6" ht="15" customHeight="1">
      <c r="A58" s="273" t="s">
        <v>33</v>
      </c>
      <c r="B58" s="273"/>
      <c r="C58" s="273"/>
      <c r="D58" s="273"/>
      <c r="E58" s="273"/>
      <c r="F58" s="245"/>
    </row>
    <row r="59" spans="1:15" ht="15" customHeight="1">
      <c r="A59" s="273" t="s">
        <v>65</v>
      </c>
      <c r="B59" s="273"/>
      <c r="C59" s="273"/>
      <c r="D59" s="273"/>
      <c r="E59" s="273"/>
      <c r="F59" s="245"/>
      <c r="G59" s="249"/>
      <c r="H59" s="249"/>
      <c r="I59" s="249"/>
      <c r="J59" s="249"/>
      <c r="K59" s="249"/>
      <c r="L59" s="249"/>
      <c r="M59" s="249"/>
      <c r="N59" s="249"/>
      <c r="O59" s="249"/>
    </row>
    <row r="60" ht="15" customHeight="1">
      <c r="A60" s="181"/>
    </row>
    <row r="61" spans="1:6" ht="15" customHeight="1" thickBot="1">
      <c r="A61" s="182" t="s">
        <v>38</v>
      </c>
      <c r="B61" s="173" t="s">
        <v>20</v>
      </c>
      <c r="C61" s="173" t="s">
        <v>21</v>
      </c>
      <c r="D61" s="173" t="s">
        <v>22</v>
      </c>
      <c r="E61" s="173" t="s">
        <v>48</v>
      </c>
      <c r="F61" s="246"/>
    </row>
    <row r="62" ht="15" customHeight="1"/>
    <row r="63" spans="1:7" ht="15" customHeight="1">
      <c r="A63" s="233" t="s">
        <v>34</v>
      </c>
      <c r="B63" s="116">
        <f>SUM(B64:B68)</f>
        <v>0</v>
      </c>
      <c r="C63" s="116">
        <f>SUM(C64:C68)</f>
        <v>0</v>
      </c>
      <c r="D63" s="116">
        <f aca="true" t="shared" si="0" ref="D63:E68">+D40</f>
        <v>0</v>
      </c>
      <c r="E63" s="116">
        <f t="shared" si="0"/>
        <v>0</v>
      </c>
      <c r="F63" s="116"/>
      <c r="G63" s="177"/>
    </row>
    <row r="64" spans="1:6" ht="15" customHeight="1">
      <c r="A64" s="234" t="s">
        <v>24</v>
      </c>
      <c r="B64" s="116">
        <f>+B42</f>
        <v>0</v>
      </c>
      <c r="C64" s="116">
        <v>0</v>
      </c>
      <c r="D64" s="116">
        <f t="shared" si="0"/>
        <v>0</v>
      </c>
      <c r="E64" s="116">
        <f t="shared" si="0"/>
        <v>0</v>
      </c>
      <c r="F64" s="116"/>
    </row>
    <row r="65" spans="1:7" ht="15" customHeight="1">
      <c r="A65" s="234" t="s">
        <v>28</v>
      </c>
      <c r="B65" s="116">
        <f>+B41</f>
        <v>0</v>
      </c>
      <c r="C65" s="116">
        <v>0</v>
      </c>
      <c r="D65" s="116">
        <f t="shared" si="0"/>
        <v>0</v>
      </c>
      <c r="E65" s="116">
        <f t="shared" si="0"/>
        <v>0</v>
      </c>
      <c r="F65" s="116"/>
      <c r="G65" s="177"/>
    </row>
    <row r="66" spans="1:6" ht="15" customHeight="1">
      <c r="A66" s="234" t="s">
        <v>30</v>
      </c>
      <c r="B66" s="151">
        <v>0</v>
      </c>
      <c r="C66" s="151">
        <v>0</v>
      </c>
      <c r="D66" s="116">
        <f t="shared" si="0"/>
        <v>0</v>
      </c>
      <c r="E66" s="116">
        <f t="shared" si="0"/>
        <v>0</v>
      </c>
      <c r="F66" s="151"/>
    </row>
    <row r="67" spans="1:6" ht="15" customHeight="1">
      <c r="A67" s="234" t="s">
        <v>154</v>
      </c>
      <c r="B67" s="151">
        <v>0</v>
      </c>
      <c r="C67" s="151">
        <v>0</v>
      </c>
      <c r="D67" s="116">
        <f t="shared" si="0"/>
        <v>0</v>
      </c>
      <c r="E67" s="116">
        <f t="shared" si="0"/>
        <v>0</v>
      </c>
      <c r="F67" s="151"/>
    </row>
    <row r="68" spans="1:6" ht="15" customHeight="1">
      <c r="A68" s="234" t="s">
        <v>155</v>
      </c>
      <c r="B68" s="151">
        <v>0</v>
      </c>
      <c r="C68" s="151">
        <v>0</v>
      </c>
      <c r="D68" s="116">
        <f t="shared" si="0"/>
        <v>0</v>
      </c>
      <c r="E68" s="116">
        <f t="shared" si="0"/>
        <v>0</v>
      </c>
      <c r="F68" s="151"/>
    </row>
    <row r="69" spans="2:6" ht="15" customHeight="1">
      <c r="B69" s="151"/>
      <c r="C69" s="151"/>
      <c r="D69" s="151"/>
      <c r="E69" s="151"/>
      <c r="F69" s="151"/>
    </row>
    <row r="70" spans="2:6" ht="15" customHeight="1">
      <c r="B70" s="151"/>
      <c r="C70" s="151"/>
      <c r="D70" s="151"/>
      <c r="E70" s="151"/>
      <c r="F70" s="151"/>
    </row>
    <row r="71" spans="1:6" ht="15" customHeight="1">
      <c r="A71" s="233" t="s">
        <v>36</v>
      </c>
      <c r="B71" s="238">
        <f>SUM(B72:B76)</f>
        <v>259048000</v>
      </c>
      <c r="C71" s="238">
        <f>SUM(C72:C76)</f>
        <v>0</v>
      </c>
      <c r="D71" s="238">
        <f>SUM(D72:D76)</f>
        <v>350396000</v>
      </c>
      <c r="E71" s="238">
        <f>SUM(E72:E76)</f>
        <v>609444000</v>
      </c>
      <c r="F71" s="152"/>
    </row>
    <row r="72" spans="1:6" ht="15" customHeight="1">
      <c r="A72" s="234" t="s">
        <v>24</v>
      </c>
      <c r="B72" s="240">
        <f aca="true" t="shared" si="1" ref="B72:E76">+B48</f>
        <v>259048000</v>
      </c>
      <c r="C72" s="240">
        <f t="shared" si="1"/>
        <v>0</v>
      </c>
      <c r="D72" s="240">
        <v>350396000</v>
      </c>
      <c r="E72" s="151">
        <f>SUM(B72:D72)</f>
        <v>609444000</v>
      </c>
      <c r="F72" s="151"/>
    </row>
    <row r="73" spans="1:6" ht="15" customHeight="1">
      <c r="A73" s="234" t="s">
        <v>28</v>
      </c>
      <c r="B73" s="240">
        <f t="shared" si="1"/>
        <v>0</v>
      </c>
      <c r="C73" s="240">
        <f t="shared" si="1"/>
        <v>0</v>
      </c>
      <c r="D73" s="240">
        <f t="shared" si="1"/>
        <v>0</v>
      </c>
      <c r="E73" s="151">
        <f t="shared" si="1"/>
        <v>0</v>
      </c>
      <c r="F73" s="151"/>
    </row>
    <row r="74" spans="1:6" ht="15" customHeight="1">
      <c r="A74" s="234" t="s">
        <v>30</v>
      </c>
      <c r="B74" s="240">
        <f t="shared" si="1"/>
        <v>0</v>
      </c>
      <c r="C74" s="240">
        <f t="shared" si="1"/>
        <v>0</v>
      </c>
      <c r="D74" s="240">
        <f t="shared" si="1"/>
        <v>0</v>
      </c>
      <c r="E74" s="151">
        <f t="shared" si="1"/>
        <v>0</v>
      </c>
      <c r="F74" s="151"/>
    </row>
    <row r="75" spans="1:6" ht="15" customHeight="1">
      <c r="A75" s="234" t="s">
        <v>149</v>
      </c>
      <c r="B75" s="240">
        <f t="shared" si="1"/>
        <v>0</v>
      </c>
      <c r="C75" s="240">
        <f t="shared" si="1"/>
        <v>0</v>
      </c>
      <c r="D75" s="240">
        <f t="shared" si="1"/>
        <v>0</v>
      </c>
      <c r="E75" s="151">
        <f t="shared" si="1"/>
        <v>0</v>
      </c>
      <c r="F75" s="151"/>
    </row>
    <row r="76" spans="1:6" ht="15" customHeight="1">
      <c r="A76" s="234" t="s">
        <v>155</v>
      </c>
      <c r="B76" s="240">
        <f>+B52</f>
        <v>0</v>
      </c>
      <c r="C76" s="240">
        <f>+C52</f>
        <v>0</v>
      </c>
      <c r="D76" s="240">
        <f t="shared" si="1"/>
        <v>0</v>
      </c>
      <c r="E76" s="240">
        <f t="shared" si="1"/>
        <v>0</v>
      </c>
      <c r="F76" s="151"/>
    </row>
    <row r="77" spans="1:6" ht="15" customHeight="1" thickBot="1">
      <c r="A77" s="112" t="s">
        <v>31</v>
      </c>
      <c r="B77" s="241">
        <f>B63+B71</f>
        <v>259048000</v>
      </c>
      <c r="C77" s="241">
        <f>C63+C71</f>
        <v>0</v>
      </c>
      <c r="D77" s="241">
        <f>D63+D71</f>
        <v>350396000</v>
      </c>
      <c r="E77" s="153">
        <f>E63+E71</f>
        <v>609444000</v>
      </c>
      <c r="F77" s="236"/>
    </row>
    <row r="78" ht="15" customHeight="1" thickTop="1">
      <c r="A78" s="233" t="s">
        <v>115</v>
      </c>
    </row>
    <row r="79" ht="15" customHeight="1"/>
    <row r="80" ht="15" customHeight="1"/>
    <row r="81" spans="1:6" ht="15" customHeight="1">
      <c r="A81" s="273" t="s">
        <v>52</v>
      </c>
      <c r="B81" s="273"/>
      <c r="C81" s="273"/>
      <c r="D81" s="273"/>
      <c r="E81" s="273"/>
      <c r="F81" s="245"/>
    </row>
    <row r="82" spans="1:6" ht="15" customHeight="1">
      <c r="A82" s="273" t="s">
        <v>53</v>
      </c>
      <c r="B82" s="273"/>
      <c r="C82" s="273"/>
      <c r="D82" s="273"/>
      <c r="E82" s="273"/>
      <c r="F82" s="245"/>
    </row>
    <row r="83" spans="1:6" ht="15" customHeight="1">
      <c r="A83" s="273" t="s">
        <v>65</v>
      </c>
      <c r="B83" s="273"/>
      <c r="C83" s="273"/>
      <c r="D83" s="273"/>
      <c r="E83" s="273"/>
      <c r="F83" s="245"/>
    </row>
    <row r="84" ht="15" customHeight="1">
      <c r="A84" s="186"/>
    </row>
    <row r="85" spans="1:6" s="177" customFormat="1" ht="15" customHeight="1" thickBot="1">
      <c r="A85" s="120" t="s">
        <v>38</v>
      </c>
      <c r="B85" s="173" t="s">
        <v>20</v>
      </c>
      <c r="C85" s="173" t="s">
        <v>21</v>
      </c>
      <c r="D85" s="173" t="s">
        <v>22</v>
      </c>
      <c r="E85" s="173" t="s">
        <v>48</v>
      </c>
      <c r="F85" s="246"/>
    </row>
    <row r="86" spans="1:6" s="177" customFormat="1" ht="15" customHeight="1">
      <c r="A86" s="178"/>
      <c r="B86" s="183"/>
      <c r="C86" s="183"/>
      <c r="D86" s="183"/>
      <c r="E86" s="183"/>
      <c r="F86" s="183"/>
    </row>
    <row r="87" spans="1:6" s="177" customFormat="1" ht="15" customHeight="1">
      <c r="A87" s="178" t="s">
        <v>80</v>
      </c>
      <c r="B87" s="183">
        <f>+'II Trimestre'!E103</f>
        <v>3743905382.2800007</v>
      </c>
      <c r="C87" s="183">
        <f>+B103</f>
        <v>3736192382.2800007</v>
      </c>
      <c r="D87" s="183">
        <f>+C103</f>
        <v>3945012382.2800007</v>
      </c>
      <c r="E87" s="183">
        <f>B87</f>
        <v>3743905382.2800007</v>
      </c>
      <c r="F87" s="183"/>
    </row>
    <row r="88" spans="1:6" s="177" customFormat="1" ht="15" customHeight="1">
      <c r="A88" s="123" t="s">
        <v>62</v>
      </c>
      <c r="B88" s="242">
        <f>+'II Trimestre'!E104</f>
        <v>437084616.05</v>
      </c>
      <c r="C88" s="242">
        <f>B104</f>
        <v>437084616.05</v>
      </c>
      <c r="D88" s="242">
        <f>C104</f>
        <v>437084616.05</v>
      </c>
      <c r="E88" s="242">
        <f>B88</f>
        <v>437084616.05</v>
      </c>
      <c r="F88" s="183"/>
    </row>
    <row r="89" spans="1:6" s="177" customFormat="1" ht="15" customHeight="1">
      <c r="A89" s="123" t="s">
        <v>63</v>
      </c>
      <c r="B89" s="242">
        <f>+'II Trimestre'!E105</f>
        <v>3306820766.23</v>
      </c>
      <c r="C89" s="242">
        <f>B105</f>
        <v>3299107766.23</v>
      </c>
      <c r="D89" s="242">
        <f>C105</f>
        <v>3507927766.23</v>
      </c>
      <c r="E89" s="242">
        <f>B89</f>
        <v>3306820766.23</v>
      </c>
      <c r="F89" s="183"/>
    </row>
    <row r="90" spans="1:6" s="177" customFormat="1" ht="15" customHeight="1">
      <c r="A90" s="125" t="s">
        <v>56</v>
      </c>
      <c r="B90" s="126">
        <f>SUM(B91:B92)</f>
        <v>251335000</v>
      </c>
      <c r="C90" s="126">
        <f>SUM(C91:C92)</f>
        <v>208820000</v>
      </c>
      <c r="D90" s="126">
        <f>SUM(D91:D92)</f>
        <v>148600000</v>
      </c>
      <c r="E90" s="126">
        <f>SUM(E91:E92)</f>
        <v>608755000</v>
      </c>
      <c r="F90" s="126"/>
    </row>
    <row r="91" spans="1:6" ht="15" customHeight="1">
      <c r="A91" s="123" t="s">
        <v>62</v>
      </c>
      <c r="B91" s="124">
        <v>0</v>
      </c>
      <c r="C91" s="177">
        <v>0</v>
      </c>
      <c r="D91" s="124">
        <v>0</v>
      </c>
      <c r="E91" s="124">
        <f>SUM(B91:D91)</f>
        <v>0</v>
      </c>
      <c r="F91" s="124"/>
    </row>
    <row r="92" spans="1:6" ht="15" customHeight="1">
      <c r="A92" s="123" t="s">
        <v>63</v>
      </c>
      <c r="B92" s="242">
        <v>251335000</v>
      </c>
      <c r="C92" s="242">
        <v>208820000</v>
      </c>
      <c r="D92" s="242">
        <v>148600000</v>
      </c>
      <c r="E92" s="242">
        <f>SUM(B92:D92)</f>
        <v>608755000</v>
      </c>
      <c r="F92" s="124"/>
    </row>
    <row r="93" spans="1:6" s="177" customFormat="1" ht="15" customHeight="1">
      <c r="A93" s="125" t="s">
        <v>57</v>
      </c>
      <c r="B93" s="126">
        <f aca="true" t="shared" si="2" ref="B93:D95">+B87+B90</f>
        <v>3995240382.2800007</v>
      </c>
      <c r="C93" s="126">
        <f t="shared" si="2"/>
        <v>3945012382.2800007</v>
      </c>
      <c r="D93" s="126">
        <f t="shared" si="2"/>
        <v>4093612382.2800007</v>
      </c>
      <c r="E93" s="126">
        <f>E90+E87</f>
        <v>4352660382.280001</v>
      </c>
      <c r="F93" s="126"/>
    </row>
    <row r="94" spans="1:6" s="177" customFormat="1" ht="15" customHeight="1">
      <c r="A94" s="123" t="s">
        <v>62</v>
      </c>
      <c r="B94" s="242">
        <f t="shared" si="2"/>
        <v>437084616.05</v>
      </c>
      <c r="C94" s="242">
        <f t="shared" si="2"/>
        <v>437084616.05</v>
      </c>
      <c r="D94" s="242">
        <f t="shared" si="2"/>
        <v>437084616.05</v>
      </c>
      <c r="E94" s="242">
        <f>E91+E88</f>
        <v>437084616.05</v>
      </c>
      <c r="F94" s="124"/>
    </row>
    <row r="95" spans="1:6" s="177" customFormat="1" ht="15" customHeight="1">
      <c r="A95" s="123" t="s">
        <v>63</v>
      </c>
      <c r="B95" s="242">
        <f t="shared" si="2"/>
        <v>3558155766.23</v>
      </c>
      <c r="C95" s="242">
        <f t="shared" si="2"/>
        <v>3507927766.23</v>
      </c>
      <c r="D95" s="242">
        <f t="shared" si="2"/>
        <v>3656527766.23</v>
      </c>
      <c r="E95" s="242">
        <f>E92+E89</f>
        <v>3915575766.23</v>
      </c>
      <c r="F95" s="124"/>
    </row>
    <row r="96" spans="1:6" s="177" customFormat="1" ht="15" customHeight="1">
      <c r="A96" s="125" t="s">
        <v>58</v>
      </c>
      <c r="B96" s="126">
        <f>SUM(B97:B102)</f>
        <v>259048000</v>
      </c>
      <c r="C96" s="126">
        <f>SUM(C97:C102)</f>
        <v>0</v>
      </c>
      <c r="D96" s="126">
        <f>+D97+D102</f>
        <v>350396000</v>
      </c>
      <c r="E96" s="126">
        <f>+E97+E102</f>
        <v>609444000</v>
      </c>
      <c r="F96" s="126"/>
    </row>
    <row r="97" spans="1:6" s="177" customFormat="1" ht="15" customHeight="1">
      <c r="A97" s="123" t="s">
        <v>62</v>
      </c>
      <c r="B97" s="124">
        <f aca="true" t="shared" si="3" ref="B97:E101">+B63</f>
        <v>0</v>
      </c>
      <c r="C97" s="124">
        <f t="shared" si="3"/>
        <v>0</v>
      </c>
      <c r="D97" s="124">
        <f t="shared" si="3"/>
        <v>0</v>
      </c>
      <c r="E97" s="124">
        <f t="shared" si="3"/>
        <v>0</v>
      </c>
      <c r="F97" s="124"/>
    </row>
    <row r="98" spans="1:6" s="177" customFormat="1" ht="15" customHeight="1">
      <c r="A98" s="127" t="s">
        <v>69</v>
      </c>
      <c r="B98" s="124">
        <f t="shared" si="3"/>
        <v>0</v>
      </c>
      <c r="C98" s="124">
        <f t="shared" si="3"/>
        <v>0</v>
      </c>
      <c r="D98" s="124">
        <f t="shared" si="3"/>
        <v>0</v>
      </c>
      <c r="E98" s="124">
        <f t="shared" si="3"/>
        <v>0</v>
      </c>
      <c r="F98" s="124"/>
    </row>
    <row r="99" spans="1:6" s="177" customFormat="1" ht="15" customHeight="1">
      <c r="A99" s="127" t="s">
        <v>70</v>
      </c>
      <c r="B99" s="124">
        <f t="shared" si="3"/>
        <v>0</v>
      </c>
      <c r="C99" s="124">
        <f t="shared" si="3"/>
        <v>0</v>
      </c>
      <c r="D99" s="124">
        <f t="shared" si="3"/>
        <v>0</v>
      </c>
      <c r="E99" s="124">
        <f>+E65</f>
        <v>0</v>
      </c>
      <c r="F99" s="124"/>
    </row>
    <row r="100" spans="1:6" s="177" customFormat="1" ht="15" customHeight="1">
      <c r="A100" s="127" t="s">
        <v>152</v>
      </c>
      <c r="B100" s="124">
        <f t="shared" si="3"/>
        <v>0</v>
      </c>
      <c r="C100" s="124">
        <f t="shared" si="3"/>
        <v>0</v>
      </c>
      <c r="D100" s="124">
        <f t="shared" si="3"/>
        <v>0</v>
      </c>
      <c r="E100" s="124">
        <f>+E66</f>
        <v>0</v>
      </c>
      <c r="F100" s="124"/>
    </row>
    <row r="101" spans="1:6" s="177" customFormat="1" ht="15" customHeight="1">
      <c r="A101" s="127" t="s">
        <v>153</v>
      </c>
      <c r="B101" s="124">
        <f t="shared" si="3"/>
        <v>0</v>
      </c>
      <c r="C101" s="124">
        <f t="shared" si="3"/>
        <v>0</v>
      </c>
      <c r="D101" s="124">
        <f t="shared" si="3"/>
        <v>0</v>
      </c>
      <c r="E101" s="124">
        <f>+E67</f>
        <v>0</v>
      </c>
      <c r="F101" s="124"/>
    </row>
    <row r="102" spans="1:6" s="177" customFormat="1" ht="15" customHeight="1">
      <c r="A102" s="123" t="s">
        <v>63</v>
      </c>
      <c r="B102" s="242">
        <f>B71</f>
        <v>259048000</v>
      </c>
      <c r="C102" s="242">
        <f>C71</f>
        <v>0</v>
      </c>
      <c r="D102" s="242">
        <f>D71</f>
        <v>350396000</v>
      </c>
      <c r="E102" s="124">
        <f>SUM(B102:D102)</f>
        <v>609444000</v>
      </c>
      <c r="F102" s="124"/>
    </row>
    <row r="103" spans="1:6" s="177" customFormat="1" ht="15" customHeight="1">
      <c r="A103" s="125" t="s">
        <v>59</v>
      </c>
      <c r="B103" s="183">
        <f>+B93-B96</f>
        <v>3736192382.2800007</v>
      </c>
      <c r="C103" s="183">
        <f>+C93-C96</f>
        <v>3945012382.2800007</v>
      </c>
      <c r="D103" s="183">
        <f>+D93-D96</f>
        <v>3743216382.2800007</v>
      </c>
      <c r="E103" s="183">
        <f>E93-E96</f>
        <v>3743216382.2800007</v>
      </c>
      <c r="F103" s="183"/>
    </row>
    <row r="104" spans="1:6" s="177" customFormat="1" ht="15" customHeight="1">
      <c r="A104" s="123" t="s">
        <v>62</v>
      </c>
      <c r="B104" s="242">
        <f>+B94-B97</f>
        <v>437084616.05</v>
      </c>
      <c r="C104" s="242">
        <f>+C94-C97-C98-C101</f>
        <v>437084616.05</v>
      </c>
      <c r="D104" s="242">
        <f>+D94-D97</f>
        <v>437084616.05</v>
      </c>
      <c r="E104" s="183">
        <f>E94-E97-C98-C101</f>
        <v>437084616.05</v>
      </c>
      <c r="F104" s="183"/>
    </row>
    <row r="105" spans="1:6" s="177" customFormat="1" ht="15" customHeight="1">
      <c r="A105" s="123" t="s">
        <v>63</v>
      </c>
      <c r="B105" s="242">
        <f>+B95-B102</f>
        <v>3299107766.23</v>
      </c>
      <c r="C105" s="242">
        <f>+C95-C102</f>
        <v>3507927766.23</v>
      </c>
      <c r="D105" s="242">
        <f>+D95-D102</f>
        <v>3306131766.23</v>
      </c>
      <c r="E105" s="183">
        <f>E95-E102</f>
        <v>3306131766.23</v>
      </c>
      <c r="F105" s="183"/>
    </row>
    <row r="106" spans="1:6" s="177" customFormat="1" ht="15" customHeight="1" thickBot="1">
      <c r="A106" s="128"/>
      <c r="B106" s="129"/>
      <c r="C106" s="129"/>
      <c r="D106" s="129"/>
      <c r="E106" s="129"/>
      <c r="F106" s="237"/>
    </row>
    <row r="107" spans="1:5" ht="15" customHeight="1" thickTop="1">
      <c r="A107" s="233" t="s">
        <v>115</v>
      </c>
      <c r="E107" s="233">
        <f>+H123</f>
        <v>38815182.05</v>
      </c>
    </row>
    <row r="108" ht="15" customHeight="1">
      <c r="E108" s="233">
        <f>+E105-E107</f>
        <v>3267316584.18</v>
      </c>
    </row>
    <row r="109" spans="1:5" ht="44.25" customHeight="1">
      <c r="A109" s="277" t="s">
        <v>156</v>
      </c>
      <c r="B109" s="277"/>
      <c r="C109" s="277"/>
      <c r="D109" s="277"/>
      <c r="E109" s="277"/>
    </row>
    <row r="110" spans="2:4" ht="15" customHeight="1">
      <c r="B110" s="233">
        <v>2461334821.45</v>
      </c>
      <c r="D110" s="233">
        <v>2139711888.7</v>
      </c>
    </row>
    <row r="111" spans="2:4" ht="15" customHeight="1">
      <c r="B111" s="233">
        <f>+B103-B110</f>
        <v>1274857560.8300009</v>
      </c>
      <c r="D111" s="233">
        <f>+D103-D110</f>
        <v>1603504493.5800006</v>
      </c>
    </row>
    <row r="112" ht="12.75" customHeight="1"/>
    <row r="113" ht="9.75" customHeight="1"/>
    <row r="114" ht="15">
      <c r="A114" s="233" t="s">
        <v>148</v>
      </c>
    </row>
    <row r="115" spans="1:6" ht="12" customHeight="1">
      <c r="A115" s="130"/>
      <c r="B115" s="276"/>
      <c r="C115" s="276"/>
      <c r="D115" s="276"/>
      <c r="E115" s="276"/>
      <c r="F115" s="248"/>
    </row>
    <row r="116" spans="2:10" ht="15">
      <c r="B116" s="245" t="s">
        <v>124</v>
      </c>
      <c r="C116" s="245" t="s">
        <v>121</v>
      </c>
      <c r="D116" s="245" t="s">
        <v>122</v>
      </c>
      <c r="E116" s="245" t="s">
        <v>150</v>
      </c>
      <c r="F116" s="245" t="s">
        <v>151</v>
      </c>
      <c r="G116" s="170" t="s">
        <v>78</v>
      </c>
      <c r="H116" s="225" t="s">
        <v>144</v>
      </c>
      <c r="I116" s="170" t="s">
        <v>145</v>
      </c>
      <c r="J116" s="170" t="s">
        <v>126</v>
      </c>
    </row>
    <row r="117" spans="1:10" ht="15">
      <c r="A117" s="168" t="s">
        <v>125</v>
      </c>
      <c r="B117" s="221">
        <f>+'II Trimestre'!E105</f>
        <v>3306820766.23</v>
      </c>
      <c r="C117" s="183"/>
      <c r="D117" s="183"/>
      <c r="E117" s="183"/>
      <c r="F117" s="183"/>
      <c r="G117" s="183"/>
      <c r="H117" s="177"/>
      <c r="I117" s="183"/>
      <c r="J117" s="183"/>
    </row>
    <row r="118" spans="1:12" ht="15">
      <c r="A118" s="207">
        <f>+A160</f>
        <v>0</v>
      </c>
      <c r="B118" s="222" t="s">
        <v>85</v>
      </c>
      <c r="C118" s="235">
        <f>+B72</f>
        <v>259048000</v>
      </c>
      <c r="D118" s="235">
        <f>+B74</f>
        <v>0</v>
      </c>
      <c r="E118" s="235">
        <f>+B73</f>
        <v>0</v>
      </c>
      <c r="F118" s="235">
        <f>+B75</f>
        <v>0</v>
      </c>
      <c r="G118" s="235">
        <f>+B92</f>
        <v>251335000</v>
      </c>
      <c r="H118" s="243">
        <v>11961124.41</v>
      </c>
      <c r="I118" s="222">
        <f>+C118+D118+H118+E118+F118</f>
        <v>271009124.41</v>
      </c>
      <c r="J118" s="235">
        <f>+B117-I118+G118</f>
        <v>3287146641.82</v>
      </c>
      <c r="K118" s="233">
        <v>3020414817.46</v>
      </c>
      <c r="L118" s="233">
        <f>+J118-K118</f>
        <v>266731824.36000013</v>
      </c>
    </row>
    <row r="119" spans="1:10" ht="15">
      <c r="A119" s="168" t="s">
        <v>125</v>
      </c>
      <c r="B119" s="223">
        <f>+J118</f>
        <v>3287146641.82</v>
      </c>
      <c r="C119" s="235"/>
      <c r="D119" s="222"/>
      <c r="E119" s="222"/>
      <c r="F119" s="222"/>
      <c r="G119" s="222"/>
      <c r="H119" s="226"/>
      <c r="I119" s="222"/>
      <c r="J119" s="222"/>
    </row>
    <row r="120" spans="1:11" ht="15">
      <c r="A120" s="207"/>
      <c r="B120" s="222" t="s">
        <v>86</v>
      </c>
      <c r="C120" s="235">
        <f>+C72</f>
        <v>0</v>
      </c>
      <c r="D120" s="235">
        <f>+C74</f>
        <v>0</v>
      </c>
      <c r="E120" s="235">
        <f>+C73</f>
        <v>0</v>
      </c>
      <c r="F120" s="235">
        <f>+C75</f>
        <v>0</v>
      </c>
      <c r="G120" s="235">
        <f>+C92</f>
        <v>208820000</v>
      </c>
      <c r="H120" s="243">
        <v>13471345.96</v>
      </c>
      <c r="I120" s="222">
        <f>+C120+D120+H120+E120</f>
        <v>13471345.96</v>
      </c>
      <c r="J120" s="235">
        <f>+B119-I120+G120</f>
        <v>3482495295.86</v>
      </c>
      <c r="K120" s="233">
        <f>+J120-H120</f>
        <v>3469023949.9</v>
      </c>
    </row>
    <row r="121" spans="1:10" ht="15">
      <c r="A121" s="168" t="s">
        <v>125</v>
      </c>
      <c r="B121" s="223">
        <f>+J120</f>
        <v>3482495295.86</v>
      </c>
      <c r="C121" s="235"/>
      <c r="D121" s="222"/>
      <c r="E121" s="222"/>
      <c r="F121" s="222"/>
      <c r="G121" s="222"/>
      <c r="H121" s="226"/>
      <c r="I121" s="222"/>
      <c r="J121" s="222"/>
    </row>
    <row r="122" spans="1:11" ht="15">
      <c r="A122" s="207"/>
      <c r="B122" s="222" t="s">
        <v>87</v>
      </c>
      <c r="C122" s="235">
        <f>+D72</f>
        <v>350396000</v>
      </c>
      <c r="D122" s="222">
        <f>+D74</f>
        <v>0</v>
      </c>
      <c r="E122" s="222">
        <f>+D73</f>
        <v>0</v>
      </c>
      <c r="F122" s="222">
        <f>+D75</f>
        <v>0</v>
      </c>
      <c r="G122" s="235">
        <f>+D92</f>
        <v>148600000</v>
      </c>
      <c r="H122" s="243">
        <v>13382711.68</v>
      </c>
      <c r="I122" s="222">
        <f>+C122+D122+E122+H122+F122</f>
        <v>363778711.68</v>
      </c>
      <c r="J122" s="222">
        <f>+B121-I122+G122</f>
        <v>3267316584.1800003</v>
      </c>
      <c r="K122" s="233">
        <f>+J122-H122</f>
        <v>3253933872.5000005</v>
      </c>
    </row>
    <row r="123" spans="1:10" ht="15">
      <c r="A123" s="207"/>
      <c r="B123" s="224" t="s">
        <v>123</v>
      </c>
      <c r="C123" s="224">
        <f aca="true" t="shared" si="4" ref="C123:I123">SUM(C118:C122)</f>
        <v>609444000</v>
      </c>
      <c r="D123" s="224">
        <f>SUM(D118:D122)</f>
        <v>0</v>
      </c>
      <c r="E123" s="183">
        <f>SUM(E118:E122)</f>
        <v>0</v>
      </c>
      <c r="F123" s="183">
        <f>SUM(F118:F122)</f>
        <v>0</v>
      </c>
      <c r="G123" s="221">
        <f t="shared" si="4"/>
        <v>608755000</v>
      </c>
      <c r="H123" s="177">
        <f t="shared" si="4"/>
        <v>38815182.05</v>
      </c>
      <c r="I123" s="183">
        <f t="shared" si="4"/>
        <v>648259182.05</v>
      </c>
      <c r="J123" s="183"/>
    </row>
    <row r="126" ht="15">
      <c r="C126" s="233">
        <f>+B121+G122</f>
        <v>3631095295.86</v>
      </c>
    </row>
  </sheetData>
  <sheetProtection/>
  <mergeCells count="15">
    <mergeCell ref="A83:E83"/>
    <mergeCell ref="A109:E109"/>
    <mergeCell ref="B115:E115"/>
    <mergeCell ref="A36:E36"/>
    <mergeCell ref="A57:E57"/>
    <mergeCell ref="A58:E58"/>
    <mergeCell ref="A59:E59"/>
    <mergeCell ref="A81:E81"/>
    <mergeCell ref="A82:E82"/>
    <mergeCell ref="A1:G1"/>
    <mergeCell ref="B2:E2"/>
    <mergeCell ref="A8:G8"/>
    <mergeCell ref="A9:G9"/>
    <mergeCell ref="A34:E34"/>
    <mergeCell ref="A35:E3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6"/>
  <sheetViews>
    <sheetView zoomScale="90" zoomScaleNormal="90" zoomScalePageLayoutView="0" workbookViewId="0" topLeftCell="A54">
      <selection activeCell="C95" sqref="C95"/>
    </sheetView>
  </sheetViews>
  <sheetFormatPr defaultColWidth="11.57421875" defaultRowHeight="15"/>
  <cols>
    <col min="1" max="1" width="54.28125" style="131" customWidth="1"/>
    <col min="2" max="2" width="20.28125" style="131" customWidth="1"/>
    <col min="3" max="3" width="21.421875" style="131" bestFit="1" customWidth="1"/>
    <col min="4" max="4" width="19.7109375" style="131" customWidth="1"/>
    <col min="5" max="5" width="22.28125" style="131" customWidth="1"/>
    <col min="6" max="6" width="20.00390625" style="131" customWidth="1"/>
    <col min="7" max="10" width="15.57421875" style="131" hidden="1" customWidth="1"/>
    <col min="11" max="15" width="15.57421875" style="131" customWidth="1"/>
    <col min="16" max="16384" width="11.57421875" style="131" customWidth="1"/>
  </cols>
  <sheetData>
    <row r="1" spans="1:6" ht="15" customHeight="1">
      <c r="A1" s="273" t="s">
        <v>0</v>
      </c>
      <c r="B1" s="273"/>
      <c r="C1" s="273"/>
      <c r="D1" s="273"/>
      <c r="E1" s="273"/>
      <c r="F1" s="273"/>
    </row>
    <row r="2" spans="1:6" ht="15" customHeight="1">
      <c r="A2" s="132" t="s">
        <v>3</v>
      </c>
      <c r="B2" s="133" t="s">
        <v>4</v>
      </c>
      <c r="C2" s="134"/>
      <c r="D2" s="134"/>
      <c r="E2" s="134"/>
      <c r="F2" s="134"/>
    </row>
    <row r="3" spans="1:6" ht="15" customHeight="1">
      <c r="A3" s="132" t="s">
        <v>5</v>
      </c>
      <c r="B3" s="133" t="s">
        <v>6</v>
      </c>
      <c r="C3" s="135"/>
      <c r="D3" s="134"/>
      <c r="E3" s="134"/>
      <c r="F3" s="134"/>
    </row>
    <row r="4" spans="1:6" ht="15" customHeight="1">
      <c r="A4" s="132" t="s">
        <v>7</v>
      </c>
      <c r="B4" s="134" t="s">
        <v>8</v>
      </c>
      <c r="C4" s="135"/>
      <c r="D4" s="134"/>
      <c r="E4" s="134"/>
      <c r="F4" s="134"/>
    </row>
    <row r="5" spans="1:6" ht="15" customHeight="1">
      <c r="A5" s="132" t="s">
        <v>66</v>
      </c>
      <c r="B5" s="136" t="s">
        <v>99</v>
      </c>
      <c r="C5" s="134"/>
      <c r="D5" s="134"/>
      <c r="E5" s="134"/>
      <c r="F5" s="134"/>
    </row>
    <row r="6" spans="1:6" ht="15" customHeight="1">
      <c r="A6" s="132"/>
      <c r="B6" s="136"/>
      <c r="C6" s="134"/>
      <c r="D6" s="134"/>
      <c r="E6" s="134"/>
      <c r="F6" s="134"/>
    </row>
    <row r="7" spans="1:2" ht="15" customHeight="1">
      <c r="A7" s="137"/>
      <c r="B7" s="137"/>
    </row>
    <row r="8" spans="1:6" ht="15" customHeight="1">
      <c r="A8" s="273" t="s">
        <v>1</v>
      </c>
      <c r="B8" s="273"/>
      <c r="C8" s="273"/>
      <c r="D8" s="273"/>
      <c r="E8" s="273"/>
      <c r="F8" s="273"/>
    </row>
    <row r="9" spans="1:6" ht="15" customHeight="1">
      <c r="A9" s="273" t="s">
        <v>2</v>
      </c>
      <c r="B9" s="273"/>
      <c r="C9" s="273"/>
      <c r="D9" s="273"/>
      <c r="E9" s="273"/>
      <c r="F9" s="273"/>
    </row>
    <row r="10" ht="15" customHeight="1"/>
    <row r="11" spans="1:6" ht="15" customHeight="1" thickBot="1">
      <c r="A11" s="138" t="s">
        <v>9</v>
      </c>
      <c r="B11" s="138" t="s">
        <v>10</v>
      </c>
      <c r="C11" s="138" t="s">
        <v>17</v>
      </c>
      <c r="D11" s="138" t="s">
        <v>18</v>
      </c>
      <c r="E11" s="138" t="s">
        <v>19</v>
      </c>
      <c r="F11" s="138" t="s">
        <v>47</v>
      </c>
    </row>
    <row r="12" spans="1:6" ht="15" customHeight="1">
      <c r="A12" s="139"/>
      <c r="B12" s="139"/>
      <c r="C12" s="139"/>
      <c r="D12" s="139"/>
      <c r="E12" s="139"/>
      <c r="F12" s="139"/>
    </row>
    <row r="13" spans="1:6" ht="15" customHeight="1">
      <c r="A13" s="140" t="s">
        <v>24</v>
      </c>
      <c r="C13" s="185">
        <f>SUM(C14:C15)</f>
        <v>48</v>
      </c>
      <c r="D13" s="185">
        <f>SUM(D14:D15)</f>
        <v>75</v>
      </c>
      <c r="E13" s="185">
        <f>SUM(E14:E15)</f>
        <v>68</v>
      </c>
      <c r="F13" s="185">
        <f>SUM(F14:F15)</f>
        <v>191</v>
      </c>
    </row>
    <row r="14" spans="1:6" ht="15" customHeight="1">
      <c r="A14" s="141" t="s">
        <v>25</v>
      </c>
      <c r="B14" s="131" t="s">
        <v>26</v>
      </c>
      <c r="C14" s="142">
        <v>35</v>
      </c>
      <c r="D14" s="142">
        <v>44</v>
      </c>
      <c r="E14" s="142">
        <v>54</v>
      </c>
      <c r="F14" s="143">
        <f>SUM(C14:E14)</f>
        <v>133</v>
      </c>
    </row>
    <row r="15" spans="1:6" ht="15" customHeight="1">
      <c r="A15" s="141" t="s">
        <v>27</v>
      </c>
      <c r="B15" s="131" t="s">
        <v>26</v>
      </c>
      <c r="C15" s="142">
        <v>13</v>
      </c>
      <c r="D15" s="142">
        <v>31</v>
      </c>
      <c r="E15" s="142">
        <v>14</v>
      </c>
      <c r="F15" s="143">
        <f>SUM(C15:E15)</f>
        <v>58</v>
      </c>
    </row>
    <row r="16" spans="1:6" ht="15" customHeight="1">
      <c r="A16" s="140" t="s">
        <v>28</v>
      </c>
      <c r="C16" s="142"/>
      <c r="D16" s="142"/>
      <c r="E16" s="142"/>
      <c r="F16" s="143"/>
    </row>
    <row r="17" spans="1:6" ht="15" customHeight="1">
      <c r="A17" s="141" t="s">
        <v>25</v>
      </c>
      <c r="C17" s="142"/>
      <c r="D17" s="142"/>
      <c r="E17" s="142"/>
      <c r="F17" s="143"/>
    </row>
    <row r="18" spans="1:6" ht="15" customHeight="1">
      <c r="A18" s="141"/>
      <c r="B18" s="131" t="s">
        <v>29</v>
      </c>
      <c r="C18" s="142"/>
      <c r="D18" s="142"/>
      <c r="E18" s="142"/>
      <c r="F18" s="143">
        <f>SUM(F19:F21)</f>
        <v>84</v>
      </c>
    </row>
    <row r="19" spans="1:8" ht="15" customHeight="1">
      <c r="A19" s="144" t="s">
        <v>67</v>
      </c>
      <c r="B19" s="131" t="s">
        <v>26</v>
      </c>
      <c r="C19" s="142">
        <v>0</v>
      </c>
      <c r="D19" s="142">
        <v>0</v>
      </c>
      <c r="E19" s="142">
        <v>0</v>
      </c>
      <c r="F19" s="143">
        <f>SUM(C19:E19)</f>
        <v>0</v>
      </c>
      <c r="G19" s="145"/>
      <c r="H19" s="145"/>
    </row>
    <row r="20" spans="1:8" ht="15" customHeight="1">
      <c r="A20" s="144" t="s">
        <v>68</v>
      </c>
      <c r="B20" s="131" t="s">
        <v>26</v>
      </c>
      <c r="C20" s="142">
        <v>0</v>
      </c>
      <c r="D20" s="142">
        <v>0</v>
      </c>
      <c r="E20" s="142">
        <v>0</v>
      </c>
      <c r="F20" s="143">
        <v>84</v>
      </c>
      <c r="G20" s="145"/>
      <c r="H20" s="145"/>
    </row>
    <row r="21" spans="1:6" ht="15" customHeight="1">
      <c r="A21" s="141"/>
      <c r="C21" s="142"/>
      <c r="D21" s="142"/>
      <c r="E21" s="142"/>
      <c r="F21" s="143">
        <f aca="true" t="shared" si="0" ref="F21:F27">SUM(C21:E21)</f>
        <v>0</v>
      </c>
    </row>
    <row r="22" spans="1:6" ht="15" customHeight="1">
      <c r="A22" s="141" t="s">
        <v>27</v>
      </c>
      <c r="C22" s="142"/>
      <c r="D22" s="142"/>
      <c r="E22" s="142"/>
      <c r="F22" s="143"/>
    </row>
    <row r="23" spans="1:6" ht="15" customHeight="1">
      <c r="A23" s="141"/>
      <c r="B23" s="131" t="s">
        <v>26</v>
      </c>
      <c r="C23" s="142">
        <v>0</v>
      </c>
      <c r="D23" s="142">
        <v>0</v>
      </c>
      <c r="E23" s="142">
        <v>0</v>
      </c>
      <c r="F23" s="143">
        <f t="shared" si="0"/>
        <v>0</v>
      </c>
    </row>
    <row r="24" spans="1:6" ht="15" customHeight="1">
      <c r="A24" s="141"/>
      <c r="B24" s="131" t="s">
        <v>29</v>
      </c>
      <c r="C24" s="142">
        <v>0</v>
      </c>
      <c r="D24" s="142">
        <v>0</v>
      </c>
      <c r="E24" s="142">
        <v>0</v>
      </c>
      <c r="F24" s="143">
        <f t="shared" si="0"/>
        <v>0</v>
      </c>
    </row>
    <row r="25" spans="1:6" ht="15" customHeight="1">
      <c r="A25" s="146" t="s">
        <v>30</v>
      </c>
      <c r="C25" s="147"/>
      <c r="D25" s="147"/>
      <c r="E25" s="147"/>
      <c r="F25" s="147"/>
    </row>
    <row r="26" spans="1:6" ht="15" customHeight="1">
      <c r="A26" s="141" t="s">
        <v>25</v>
      </c>
      <c r="B26" s="131" t="s">
        <v>26</v>
      </c>
      <c r="C26" s="142">
        <v>0</v>
      </c>
      <c r="D26" s="142">
        <v>0</v>
      </c>
      <c r="E26" s="142">
        <v>0</v>
      </c>
      <c r="F26" s="143">
        <v>116</v>
      </c>
    </row>
    <row r="27" spans="1:6" ht="15" customHeight="1">
      <c r="A27" s="141" t="s">
        <v>27</v>
      </c>
      <c r="B27" s="131" t="s">
        <v>26</v>
      </c>
      <c r="C27" s="142">
        <v>0</v>
      </c>
      <c r="D27" s="142">
        <v>0</v>
      </c>
      <c r="E27" s="142">
        <v>0</v>
      </c>
      <c r="F27" s="143">
        <f t="shared" si="0"/>
        <v>0</v>
      </c>
    </row>
    <row r="28" spans="3:6" ht="15" customHeight="1">
      <c r="C28" s="147"/>
      <c r="D28" s="147"/>
      <c r="E28" s="147"/>
      <c r="F28" s="147"/>
    </row>
    <row r="29" spans="1:7" ht="15" customHeight="1" thickBot="1">
      <c r="A29" s="148" t="s">
        <v>31</v>
      </c>
      <c r="B29" s="148"/>
      <c r="C29" s="149">
        <f>C14+C15+C19+C23+C25</f>
        <v>48</v>
      </c>
      <c r="D29" s="149">
        <f>D14+D15+D19+D23+D25</f>
        <v>75</v>
      </c>
      <c r="E29" s="149">
        <f>E14+E15+E19+E23+E25</f>
        <v>68</v>
      </c>
      <c r="F29" s="149">
        <f>+F26+F20+F13</f>
        <v>391</v>
      </c>
      <c r="G29" s="145"/>
    </row>
    <row r="30" ht="15" customHeight="1" thickTop="1">
      <c r="A30" s="187" t="s">
        <v>100</v>
      </c>
    </row>
    <row r="31" ht="15" customHeight="1"/>
    <row r="32" spans="1:5" ht="15" customHeight="1">
      <c r="A32" s="274" t="s">
        <v>32</v>
      </c>
      <c r="B32" s="274"/>
      <c r="C32" s="274"/>
      <c r="D32" s="274"/>
      <c r="E32" s="274"/>
    </row>
    <row r="33" spans="1:5" ht="15" customHeight="1">
      <c r="A33" s="273" t="s">
        <v>33</v>
      </c>
      <c r="B33" s="273"/>
      <c r="C33" s="273"/>
      <c r="D33" s="273"/>
      <c r="E33" s="273"/>
    </row>
    <row r="34" spans="1:14" ht="15" customHeight="1">
      <c r="A34" s="273" t="s">
        <v>65</v>
      </c>
      <c r="B34" s="273"/>
      <c r="C34" s="273"/>
      <c r="D34" s="273"/>
      <c r="E34" s="273"/>
      <c r="F34" s="150"/>
      <c r="G34" s="150"/>
      <c r="H34" s="150"/>
      <c r="I34" s="150"/>
      <c r="J34" s="150"/>
      <c r="K34" s="150"/>
      <c r="L34" s="150"/>
      <c r="M34" s="150"/>
      <c r="N34" s="150"/>
    </row>
    <row r="35" spans="7:9" ht="15" customHeight="1">
      <c r="G35" s="279" t="s">
        <v>88</v>
      </c>
      <c r="H35" s="279"/>
      <c r="I35" s="279"/>
    </row>
    <row r="36" spans="1:9" ht="15" customHeight="1" thickBot="1">
      <c r="A36" s="138" t="s">
        <v>9</v>
      </c>
      <c r="B36" s="138" t="s">
        <v>17</v>
      </c>
      <c r="C36" s="138" t="s">
        <v>18</v>
      </c>
      <c r="D36" s="138" t="s">
        <v>19</v>
      </c>
      <c r="E36" s="138" t="s">
        <v>47</v>
      </c>
      <c r="G36" s="131" t="s">
        <v>85</v>
      </c>
      <c r="H36" s="131" t="s">
        <v>86</v>
      </c>
      <c r="I36" s="131" t="s">
        <v>87</v>
      </c>
    </row>
    <row r="37" ht="15" customHeight="1"/>
    <row r="38" spans="1:5" ht="15" customHeight="1">
      <c r="A38" s="131" t="s">
        <v>34</v>
      </c>
      <c r="B38" s="152">
        <f>+SUM(B39:B42)</f>
        <v>133149000</v>
      </c>
      <c r="C38" s="152">
        <f>SUM(C39:C42)</f>
        <v>109997881</v>
      </c>
      <c r="D38" s="152">
        <f>+SUM(D39:D42)</f>
        <v>180226770</v>
      </c>
      <c r="E38" s="152">
        <f>SUM(E39:E42)</f>
        <v>423373651</v>
      </c>
    </row>
    <row r="39" spans="1:9" ht="15" customHeight="1">
      <c r="A39" s="141" t="s">
        <v>24</v>
      </c>
      <c r="B39" s="151">
        <v>133149000</v>
      </c>
      <c r="C39" s="151">
        <v>88816296</v>
      </c>
      <c r="D39" s="151">
        <v>177230000</v>
      </c>
      <c r="E39" s="152">
        <f>SUM(B39:D39)</f>
        <v>399195296</v>
      </c>
      <c r="G39" s="131">
        <f>136989500-B39</f>
        <v>3840500</v>
      </c>
      <c r="H39" s="131">
        <f>3100000-C39</f>
        <v>-85716296</v>
      </c>
      <c r="I39" s="131">
        <f>135733205-D39</f>
        <v>-41496795</v>
      </c>
    </row>
    <row r="40" spans="1:5" ht="15" customHeight="1">
      <c r="A40" s="141" t="s">
        <v>28</v>
      </c>
      <c r="B40" s="151">
        <v>0</v>
      </c>
      <c r="C40" s="151">
        <v>10113609</v>
      </c>
      <c r="D40" s="151">
        <v>0</v>
      </c>
      <c r="E40" s="152">
        <f>SUM(B40:D40)</f>
        <v>10113609</v>
      </c>
    </row>
    <row r="41" spans="1:5" ht="15" customHeight="1">
      <c r="A41" s="141" t="s">
        <v>30</v>
      </c>
      <c r="B41" s="151">
        <v>0</v>
      </c>
      <c r="C41" s="151">
        <v>11067976</v>
      </c>
      <c r="D41" s="151">
        <v>2996770</v>
      </c>
      <c r="E41" s="152">
        <f>SUM(B41:D41)</f>
        <v>14064746</v>
      </c>
    </row>
    <row r="42" spans="1:5" ht="15" customHeight="1">
      <c r="A42" s="187" t="s">
        <v>114</v>
      </c>
      <c r="B42" s="151">
        <v>0</v>
      </c>
      <c r="C42" s="151">
        <v>0</v>
      </c>
      <c r="D42" s="151">
        <v>0</v>
      </c>
      <c r="E42" s="152">
        <f>SUM(B42:D42)</f>
        <v>0</v>
      </c>
    </row>
    <row r="43" spans="1:5" ht="15" customHeight="1">
      <c r="A43" s="140"/>
      <c r="B43" s="151"/>
      <c r="C43" s="151"/>
      <c r="D43" s="151"/>
      <c r="E43" s="152"/>
    </row>
    <row r="44" spans="1:5" ht="15" customHeight="1">
      <c r="A44" s="131" t="s">
        <v>36</v>
      </c>
      <c r="B44" s="151">
        <f>+SUM(B45:B48)</f>
        <v>55922000</v>
      </c>
      <c r="C44" s="151">
        <f>+SUM(C45:C48)</f>
        <v>136814000</v>
      </c>
      <c r="D44" s="151">
        <f>+SUM(D45:D48)</f>
        <v>48050000</v>
      </c>
      <c r="E44" s="152">
        <f>SUM(E45:E48)</f>
        <v>240786000</v>
      </c>
    </row>
    <row r="45" spans="1:9" ht="15" customHeight="1">
      <c r="A45" s="141" t="s">
        <v>24</v>
      </c>
      <c r="B45" s="151">
        <v>55922000</v>
      </c>
      <c r="C45" s="151">
        <v>136814000</v>
      </c>
      <c r="D45" s="151">
        <v>48050000</v>
      </c>
      <c r="E45" s="152">
        <f>SUM(B45:D45)</f>
        <v>240786000</v>
      </c>
      <c r="G45" s="131">
        <f>75425000-B45</f>
        <v>19503000</v>
      </c>
      <c r="H45" s="131">
        <f>396588550-C45</f>
        <v>259774550</v>
      </c>
      <c r="I45" s="131">
        <f>95745000-D45</f>
        <v>47695000</v>
      </c>
    </row>
    <row r="46" spans="1:5" ht="15" customHeight="1">
      <c r="A46" s="141" t="s">
        <v>28</v>
      </c>
      <c r="B46" s="151">
        <v>0</v>
      </c>
      <c r="C46" s="151">
        <v>0</v>
      </c>
      <c r="D46" s="151">
        <v>0</v>
      </c>
      <c r="E46" s="152">
        <f>SUM(B46:D46)</f>
        <v>0</v>
      </c>
    </row>
    <row r="47" spans="1:5" ht="15" customHeight="1">
      <c r="A47" s="141" t="s">
        <v>30</v>
      </c>
      <c r="B47" s="151">
        <v>0</v>
      </c>
      <c r="C47" s="151">
        <v>0</v>
      </c>
      <c r="D47" s="151">
        <v>0</v>
      </c>
      <c r="E47" s="152">
        <f>SUM(B47:D47)</f>
        <v>0</v>
      </c>
    </row>
    <row r="48" spans="1:5" ht="15" customHeight="1">
      <c r="A48" s="141" t="s">
        <v>35</v>
      </c>
      <c r="B48" s="151">
        <v>0</v>
      </c>
      <c r="C48" s="151">
        <v>0</v>
      </c>
      <c r="D48" s="151">
        <v>0</v>
      </c>
      <c r="E48" s="152">
        <f>SUM(B48:D48)</f>
        <v>0</v>
      </c>
    </row>
    <row r="49" spans="2:5" ht="15" customHeight="1">
      <c r="B49" s="151"/>
      <c r="C49" s="151"/>
      <c r="D49" s="151"/>
      <c r="E49" s="152"/>
    </row>
    <row r="50" spans="1:5" ht="15" customHeight="1" thickBot="1">
      <c r="A50" s="148" t="s">
        <v>31</v>
      </c>
      <c r="B50" s="153">
        <f>B38+B44</f>
        <v>189071000</v>
      </c>
      <c r="C50" s="153">
        <f>C38+C44</f>
        <v>246811881</v>
      </c>
      <c r="D50" s="153">
        <f>D38+D44</f>
        <v>228276770</v>
      </c>
      <c r="E50" s="153">
        <f>E38+E44</f>
        <v>664159651</v>
      </c>
    </row>
    <row r="51" ht="15" customHeight="1" thickTop="1">
      <c r="A51" s="187" t="s">
        <v>98</v>
      </c>
    </row>
    <row r="52" ht="15" customHeight="1"/>
    <row r="53" ht="15" customHeight="1"/>
    <row r="54" spans="1:5" ht="15" customHeight="1">
      <c r="A54" s="273" t="s">
        <v>37</v>
      </c>
      <c r="B54" s="273"/>
      <c r="C54" s="273"/>
      <c r="D54" s="273"/>
      <c r="E54" s="273"/>
    </row>
    <row r="55" spans="1:5" ht="15" customHeight="1">
      <c r="A55" s="273" t="s">
        <v>33</v>
      </c>
      <c r="B55" s="273"/>
      <c r="C55" s="273"/>
      <c r="D55" s="273"/>
      <c r="E55" s="273"/>
    </row>
    <row r="56" spans="1:14" ht="15" customHeight="1">
      <c r="A56" s="273" t="s">
        <v>65</v>
      </c>
      <c r="B56" s="273"/>
      <c r="C56" s="273"/>
      <c r="D56" s="273"/>
      <c r="E56" s="273"/>
      <c r="F56" s="150"/>
      <c r="G56" s="150"/>
      <c r="H56" s="150"/>
      <c r="I56" s="150"/>
      <c r="J56" s="150"/>
      <c r="K56" s="150"/>
      <c r="L56" s="150"/>
      <c r="M56" s="150"/>
      <c r="N56" s="150"/>
    </row>
    <row r="57" ht="15" customHeight="1">
      <c r="A57" s="154"/>
    </row>
    <row r="58" spans="1:5" ht="15" customHeight="1" thickBot="1">
      <c r="A58" s="155" t="s">
        <v>38</v>
      </c>
      <c r="B58" s="138" t="s">
        <v>17</v>
      </c>
      <c r="C58" s="138" t="s">
        <v>18</v>
      </c>
      <c r="D58" s="138" t="s">
        <v>19</v>
      </c>
      <c r="E58" s="138" t="s">
        <v>47</v>
      </c>
    </row>
    <row r="59" ht="15" customHeight="1"/>
    <row r="60" spans="1:7" ht="15" customHeight="1">
      <c r="A60" s="131" t="s">
        <v>34</v>
      </c>
      <c r="B60" s="152">
        <f>+SUM(B61:B64)</f>
        <v>133149000</v>
      </c>
      <c r="C60" s="152">
        <f>+SUM(C61:C64)</f>
        <v>109997881</v>
      </c>
      <c r="D60" s="152">
        <f>+SUM(D61:D64)</f>
        <v>180226770</v>
      </c>
      <c r="E60" s="188">
        <f>SUM(E61:E65)</f>
        <v>423373651</v>
      </c>
      <c r="G60" s="145"/>
    </row>
    <row r="61" spans="1:5" ht="15" customHeight="1">
      <c r="A61" s="141" t="s">
        <v>39</v>
      </c>
      <c r="B61" s="151">
        <f>+B40</f>
        <v>0</v>
      </c>
      <c r="C61" s="151">
        <f>+C40</f>
        <v>10113609</v>
      </c>
      <c r="D61" s="151">
        <f>+D40</f>
        <v>0</v>
      </c>
      <c r="E61" s="151">
        <f>SUM(B61:D61)</f>
        <v>10113609</v>
      </c>
    </row>
    <row r="62" spans="1:5" ht="15" customHeight="1">
      <c r="A62" s="141" t="s">
        <v>61</v>
      </c>
      <c r="B62" s="151">
        <f>+B39</f>
        <v>133149000</v>
      </c>
      <c r="C62" s="151">
        <f>+C39</f>
        <v>88816296</v>
      </c>
      <c r="D62" s="151">
        <f>+D39</f>
        <v>177230000</v>
      </c>
      <c r="E62" s="151">
        <f>SUM(B62:D62)</f>
        <v>399195296</v>
      </c>
    </row>
    <row r="63" spans="1:5" ht="15" customHeight="1">
      <c r="A63" s="175" t="s">
        <v>30</v>
      </c>
      <c r="B63" s="151">
        <v>0</v>
      </c>
      <c r="C63" s="151">
        <v>11067976</v>
      </c>
      <c r="D63" s="151">
        <v>2996770</v>
      </c>
      <c r="E63" s="152">
        <f>SUM(B63:D63)</f>
        <v>14064746</v>
      </c>
    </row>
    <row r="64" spans="1:5" ht="15" customHeight="1">
      <c r="A64" s="131" t="s">
        <v>35</v>
      </c>
      <c r="B64" s="151">
        <v>0</v>
      </c>
      <c r="C64" s="151">
        <v>0</v>
      </c>
      <c r="D64" s="151">
        <v>0</v>
      </c>
      <c r="E64" s="151">
        <f>SUM(B64:D64)</f>
        <v>0</v>
      </c>
    </row>
    <row r="65" spans="1:5" ht="15" customHeight="1">
      <c r="A65" s="131" t="s">
        <v>43</v>
      </c>
      <c r="B65" s="151"/>
      <c r="C65" s="151"/>
      <c r="D65" s="151"/>
      <c r="E65" s="151"/>
    </row>
    <row r="66" spans="2:5" ht="15" customHeight="1">
      <c r="B66" s="151"/>
      <c r="C66" s="151"/>
      <c r="D66" s="151"/>
      <c r="E66" s="151"/>
    </row>
    <row r="67" spans="1:5" ht="15" customHeight="1">
      <c r="A67" s="131" t="s">
        <v>36</v>
      </c>
      <c r="B67" s="152">
        <f>+SUM(B68:B70)</f>
        <v>55922000</v>
      </c>
      <c r="C67" s="152">
        <f>+SUM(C68:C70)</f>
        <v>136814000</v>
      </c>
      <c r="D67" s="152">
        <f>+SUM(D68:D70)</f>
        <v>48050000</v>
      </c>
      <c r="E67" s="152">
        <f>SUM(B67:D67)</f>
        <v>240786000</v>
      </c>
    </row>
    <row r="68" spans="1:5" ht="15" customHeight="1">
      <c r="A68" s="141" t="s">
        <v>44</v>
      </c>
      <c r="B68" s="151">
        <f>+B45</f>
        <v>55922000</v>
      </c>
      <c r="C68" s="151">
        <f>+C45</f>
        <v>136814000</v>
      </c>
      <c r="D68" s="151">
        <f>+D45</f>
        <v>48050000</v>
      </c>
      <c r="E68" s="151">
        <f>SUM(B68:D68)</f>
        <v>240786000</v>
      </c>
    </row>
    <row r="69" spans="1:5" ht="15" customHeight="1">
      <c r="A69" s="141" t="s">
        <v>71</v>
      </c>
      <c r="B69" s="151">
        <v>0</v>
      </c>
      <c r="C69" s="151">
        <v>0</v>
      </c>
      <c r="D69" s="151">
        <v>0</v>
      </c>
      <c r="E69" s="151">
        <f>SUM(B69:D69)</f>
        <v>0</v>
      </c>
    </row>
    <row r="70" spans="1:5" ht="15" customHeight="1">
      <c r="A70" s="131" t="s">
        <v>41</v>
      </c>
      <c r="B70" s="151"/>
      <c r="C70" s="151"/>
      <c r="D70" s="151"/>
      <c r="E70" s="151"/>
    </row>
    <row r="71" spans="1:5" ht="15" customHeight="1">
      <c r="A71" s="131" t="s">
        <v>42</v>
      </c>
      <c r="B71" s="151"/>
      <c r="C71" s="151"/>
      <c r="D71" s="151"/>
      <c r="E71" s="151"/>
    </row>
    <row r="72" spans="1:5" ht="15" customHeight="1">
      <c r="A72" s="131" t="s">
        <v>43</v>
      </c>
      <c r="B72" s="151"/>
      <c r="C72" s="151"/>
      <c r="D72" s="151"/>
      <c r="E72" s="151"/>
    </row>
    <row r="73" spans="1:14" ht="15" customHeight="1" thickBot="1">
      <c r="A73" s="148" t="s">
        <v>31</v>
      </c>
      <c r="B73" s="153">
        <f>B60+B67</f>
        <v>189071000</v>
      </c>
      <c r="C73" s="153">
        <f>C60+C67</f>
        <v>246811881</v>
      </c>
      <c r="D73" s="153">
        <f>+D67+D60</f>
        <v>228276770</v>
      </c>
      <c r="E73" s="153">
        <f>E60+E67</f>
        <v>664159651</v>
      </c>
      <c r="N73" s="131">
        <f>+H61+H68</f>
        <v>0</v>
      </c>
    </row>
    <row r="74" ht="15" customHeight="1" thickTop="1">
      <c r="A74" s="187" t="s">
        <v>98</v>
      </c>
    </row>
    <row r="75" ht="15" customHeight="1"/>
    <row r="76" ht="15" customHeight="1"/>
    <row r="77" spans="1:5" ht="15" customHeight="1">
      <c r="A77" s="273" t="s">
        <v>52</v>
      </c>
      <c r="B77" s="273"/>
      <c r="C77" s="273"/>
      <c r="D77" s="273"/>
      <c r="E77" s="273"/>
    </row>
    <row r="78" spans="1:5" ht="15" customHeight="1">
      <c r="A78" s="273" t="s">
        <v>53</v>
      </c>
      <c r="B78" s="273"/>
      <c r="C78" s="273"/>
      <c r="D78" s="273"/>
      <c r="E78" s="273"/>
    </row>
    <row r="79" spans="1:5" ht="15" customHeight="1">
      <c r="A79" s="273" t="s">
        <v>65</v>
      </c>
      <c r="B79" s="273"/>
      <c r="C79" s="273"/>
      <c r="D79" s="273"/>
      <c r="E79" s="273"/>
    </row>
    <row r="80" ht="15" customHeight="1">
      <c r="A80" s="140"/>
    </row>
    <row r="81" spans="1:5" ht="15" customHeight="1" thickBot="1">
      <c r="A81" s="156" t="s">
        <v>38</v>
      </c>
      <c r="B81" s="138" t="s">
        <v>17</v>
      </c>
      <c r="C81" s="138" t="s">
        <v>18</v>
      </c>
      <c r="D81" s="138" t="s">
        <v>19</v>
      </c>
      <c r="E81" s="138" t="s">
        <v>47</v>
      </c>
    </row>
    <row r="82" ht="15" customHeight="1">
      <c r="A82" s="140"/>
    </row>
    <row r="83" spans="1:6" ht="15" customHeight="1">
      <c r="A83" s="140" t="s">
        <v>89</v>
      </c>
      <c r="B83" s="157">
        <f>'II Trimestre'!E103</f>
        <v>3743905382.2800007</v>
      </c>
      <c r="C83" s="157">
        <f aca="true" t="shared" si="1" ref="C83:D85">B97</f>
        <v>3959934382.2800007</v>
      </c>
      <c r="D83" s="157">
        <f t="shared" si="1"/>
        <v>4112870176.960001</v>
      </c>
      <c r="E83" s="147">
        <f>B83</f>
        <v>3743905382.2800007</v>
      </c>
      <c r="F83" s="158"/>
    </row>
    <row r="84" spans="1:6" ht="15" customHeight="1">
      <c r="A84" s="159" t="s">
        <v>62</v>
      </c>
      <c r="B84" s="157">
        <f>+'II Trimestre '!E100</f>
        <v>503631777.04999995</v>
      </c>
      <c r="C84" s="157">
        <f t="shared" si="1"/>
        <v>520482777.04999995</v>
      </c>
      <c r="D84" s="157">
        <f t="shared" si="1"/>
        <v>560484896.05</v>
      </c>
      <c r="E84" s="147">
        <f>B84</f>
        <v>503631777.04999995</v>
      </c>
      <c r="F84" s="145"/>
    </row>
    <row r="85" spans="1:5" ht="15" customHeight="1">
      <c r="A85" s="159" t="s">
        <v>63</v>
      </c>
      <c r="B85" s="157">
        <f>+'II Trimestre '!E101</f>
        <v>3548502390.73</v>
      </c>
      <c r="C85" s="157">
        <f t="shared" si="1"/>
        <v>3747680390.73</v>
      </c>
      <c r="D85" s="157">
        <f t="shared" si="1"/>
        <v>3860614066.41</v>
      </c>
      <c r="E85" s="147">
        <f>B85</f>
        <v>3548502390.73</v>
      </c>
    </row>
    <row r="86" spans="1:5" ht="15" customHeight="1">
      <c r="A86" s="160" t="s">
        <v>56</v>
      </c>
      <c r="B86" s="161">
        <f>SUM(B87:B88)</f>
        <v>405100000</v>
      </c>
      <c r="C86" s="161">
        <f>SUM(C87:C88)</f>
        <v>399747675.67999995</v>
      </c>
      <c r="D86" s="161">
        <f>SUM(D87:D88)</f>
        <v>496465000</v>
      </c>
      <c r="E86" s="161">
        <f>SUM(E87:E88)</f>
        <v>1301312675.68</v>
      </c>
    </row>
    <row r="87" spans="1:5" ht="15" customHeight="1">
      <c r="A87" s="159" t="s">
        <v>62</v>
      </c>
      <c r="B87" s="147">
        <f>16666666.67+133333333.33</f>
        <v>150000000</v>
      </c>
      <c r="C87" s="147">
        <f>8333333.33+50000000+100000000-8333333.33</f>
        <v>149999999.99999997</v>
      </c>
      <c r="D87" s="162">
        <v>300000000</v>
      </c>
      <c r="E87" s="147">
        <f>SUM(B87:D87)</f>
        <v>600000000</v>
      </c>
    </row>
    <row r="88" spans="1:5" ht="15" customHeight="1">
      <c r="A88" s="159" t="s">
        <v>63</v>
      </c>
      <c r="B88" s="147">
        <f>58200000+16000000+29100000+27400000+124400000</f>
        <v>255100000</v>
      </c>
      <c r="C88" s="147">
        <f>53000000+22190000+11200000+65834675.68+12323000+25000000+20800000+39400000</f>
        <v>249747675.68</v>
      </c>
      <c r="D88" s="162">
        <f>31500000+8045000+3650000+62590000+1850000+55150000+10900000+22780000</f>
        <v>196465000</v>
      </c>
      <c r="E88" s="162">
        <f>SUM(B88:D88)</f>
        <v>701312675.6800001</v>
      </c>
    </row>
    <row r="89" spans="1:5" ht="15" customHeight="1">
      <c r="A89" s="160" t="s">
        <v>57</v>
      </c>
      <c r="B89" s="161">
        <f>B86+B83</f>
        <v>4149005382.2800007</v>
      </c>
      <c r="C89" s="161">
        <f>C86+C83</f>
        <v>4359682057.960001</v>
      </c>
      <c r="D89" s="161">
        <f>D86+D83</f>
        <v>4609335176.960001</v>
      </c>
      <c r="E89" s="161">
        <f>E86+E83</f>
        <v>5045218057.960001</v>
      </c>
    </row>
    <row r="90" spans="1:5" ht="15" customHeight="1">
      <c r="A90" s="159" t="s">
        <v>62</v>
      </c>
      <c r="B90" s="147">
        <f aca="true" t="shared" si="2" ref="B90:D91">+B84+B87</f>
        <v>653631777.05</v>
      </c>
      <c r="C90" s="147">
        <f t="shared" si="2"/>
        <v>670482777.05</v>
      </c>
      <c r="D90" s="147">
        <f t="shared" si="2"/>
        <v>860484896.05</v>
      </c>
      <c r="E90" s="147">
        <f>E87+E84</f>
        <v>1103631777.05</v>
      </c>
    </row>
    <row r="91" spans="1:5" ht="15" customHeight="1">
      <c r="A91" s="159" t="s">
        <v>63</v>
      </c>
      <c r="B91" s="147">
        <f t="shared" si="2"/>
        <v>3803602390.73</v>
      </c>
      <c r="C91" s="147">
        <f t="shared" si="2"/>
        <v>3997428066.41</v>
      </c>
      <c r="D91" s="147">
        <f t="shared" si="2"/>
        <v>4057079066.41</v>
      </c>
      <c r="E91" s="147">
        <f>E88+E85</f>
        <v>4249815066.41</v>
      </c>
    </row>
    <row r="92" spans="1:5" ht="15" customHeight="1">
      <c r="A92" s="160" t="s">
        <v>58</v>
      </c>
      <c r="B92" s="161">
        <f>SUM(B93:B96)</f>
        <v>189071000</v>
      </c>
      <c r="C92" s="161">
        <f>+C93+C96</f>
        <v>246811881</v>
      </c>
      <c r="D92" s="161">
        <f>SUM(D93:D96)</f>
        <v>228276770</v>
      </c>
      <c r="E92" s="161">
        <f>SUM(B92:D92)</f>
        <v>664159651</v>
      </c>
    </row>
    <row r="93" spans="1:6" ht="15" customHeight="1">
      <c r="A93" s="159" t="s">
        <v>62</v>
      </c>
      <c r="B93" s="147">
        <f>B60</f>
        <v>133149000</v>
      </c>
      <c r="C93" s="147">
        <f>C60</f>
        <v>109997881</v>
      </c>
      <c r="D93" s="157">
        <f>+D60</f>
        <v>180226770</v>
      </c>
      <c r="E93" s="157">
        <f>SUM(B93:D93)</f>
        <v>423373651</v>
      </c>
      <c r="F93" s="145"/>
    </row>
    <row r="94" spans="1:5" ht="15" customHeight="1">
      <c r="A94" s="163" t="s">
        <v>69</v>
      </c>
      <c r="B94" s="147">
        <v>0</v>
      </c>
      <c r="C94" s="147">
        <v>476296</v>
      </c>
      <c r="D94" s="157">
        <v>0</v>
      </c>
      <c r="E94" s="147">
        <f>SUM(B94:D94)</f>
        <v>476296</v>
      </c>
    </row>
    <row r="95" spans="1:5" ht="15" customHeight="1">
      <c r="A95" s="163" t="s">
        <v>70</v>
      </c>
      <c r="B95" s="147">
        <v>0</v>
      </c>
      <c r="C95" s="147">
        <v>10113609.34</v>
      </c>
      <c r="D95" s="157">
        <v>0</v>
      </c>
      <c r="E95" s="147">
        <f>SUM(B95:D95)</f>
        <v>10113609.34</v>
      </c>
    </row>
    <row r="96" spans="1:6" ht="15" customHeight="1">
      <c r="A96" s="159" t="s">
        <v>63</v>
      </c>
      <c r="B96" s="147">
        <f>B67</f>
        <v>55922000</v>
      </c>
      <c r="C96" s="147">
        <f>C67</f>
        <v>136814000</v>
      </c>
      <c r="D96" s="157">
        <f>D67</f>
        <v>48050000</v>
      </c>
      <c r="E96" s="157">
        <f>SUM(B96:D96)</f>
        <v>240786000</v>
      </c>
      <c r="F96" s="145"/>
    </row>
    <row r="97" spans="1:5" ht="15" customHeight="1">
      <c r="A97" s="160" t="s">
        <v>59</v>
      </c>
      <c r="B97" s="161">
        <f aca="true" t="shared" si="3" ref="B97:E98">B89-B92</f>
        <v>3959934382.2800007</v>
      </c>
      <c r="C97" s="161">
        <f t="shared" si="3"/>
        <v>4112870176.960001</v>
      </c>
      <c r="D97" s="194">
        <f t="shared" si="3"/>
        <v>4381058406.960001</v>
      </c>
      <c r="E97" s="161">
        <f>E89-E92</f>
        <v>4381058406.960001</v>
      </c>
    </row>
    <row r="98" spans="1:5" ht="15" customHeight="1">
      <c r="A98" s="159" t="s">
        <v>62</v>
      </c>
      <c r="B98" s="147">
        <f t="shared" si="3"/>
        <v>520482777.04999995</v>
      </c>
      <c r="C98" s="147">
        <f t="shared" si="3"/>
        <v>560484896.05</v>
      </c>
      <c r="D98" s="147">
        <f t="shared" si="3"/>
        <v>680258126.05</v>
      </c>
      <c r="E98" s="147">
        <f t="shared" si="3"/>
        <v>680258126.05</v>
      </c>
    </row>
    <row r="99" spans="1:5" ht="15" customHeight="1">
      <c r="A99" s="159" t="s">
        <v>63</v>
      </c>
      <c r="B99" s="147">
        <f>B91-B96</f>
        <v>3747680390.73</v>
      </c>
      <c r="C99" s="147">
        <f>C91-C96</f>
        <v>3860614066.41</v>
      </c>
      <c r="D99" s="147">
        <f>D91-D96</f>
        <v>4009029066.41</v>
      </c>
      <c r="E99" s="147">
        <f>E91-E96</f>
        <v>4009029066.41</v>
      </c>
    </row>
    <row r="100" spans="1:5" ht="15" customHeight="1" thickBot="1">
      <c r="A100" s="164"/>
      <c r="B100" s="165"/>
      <c r="C100" s="165"/>
      <c r="D100" s="165"/>
      <c r="E100" s="165"/>
    </row>
    <row r="101" ht="15" customHeight="1" thickTop="1">
      <c r="A101" s="187" t="s">
        <v>98</v>
      </c>
    </row>
    <row r="102" ht="15" customHeight="1"/>
    <row r="103" ht="15" customHeight="1">
      <c r="A103" s="187" t="s">
        <v>97</v>
      </c>
    </row>
    <row r="104" spans="1:4" ht="15" customHeight="1" hidden="1">
      <c r="A104" s="137" t="s">
        <v>82</v>
      </c>
      <c r="B104" s="131">
        <f>34078777.74+4132501</f>
        <v>38211278.74</v>
      </c>
      <c r="C104" s="131">
        <f>25544113.74+1032501</f>
        <v>26576614.74</v>
      </c>
      <c r="D104" s="131">
        <f>34776408.74+5299296</f>
        <v>40075704.74</v>
      </c>
    </row>
    <row r="105" spans="1:4" ht="15" customHeight="1" hidden="1">
      <c r="A105" s="132" t="s">
        <v>84</v>
      </c>
      <c r="B105" s="134">
        <f>+B98-B104</f>
        <v>482271498.30999994</v>
      </c>
      <c r="C105" s="134">
        <f>+C98-C104</f>
        <v>533908281.30999994</v>
      </c>
      <c r="D105" s="134">
        <f>+D98-D104</f>
        <v>640182421.31</v>
      </c>
    </row>
    <row r="106" ht="15" hidden="1"/>
    <row r="107" spans="1:4" ht="15" hidden="1">
      <c r="A107" s="137" t="s">
        <v>83</v>
      </c>
      <c r="B107" s="131">
        <v>2232318532.96</v>
      </c>
      <c r="C107" s="131">
        <v>2061129982.96</v>
      </c>
      <c r="D107" s="131">
        <v>2193684982.96</v>
      </c>
    </row>
    <row r="108" spans="1:4" ht="15" hidden="1">
      <c r="A108" s="132" t="s">
        <v>84</v>
      </c>
      <c r="B108" s="134">
        <f>+B99-B107</f>
        <v>1515361857.77</v>
      </c>
      <c r="C108" s="134">
        <f>+C99-C107</f>
        <v>1799484083.4499998</v>
      </c>
      <c r="D108" s="134">
        <f>+D99-D107</f>
        <v>1815344083.4499998</v>
      </c>
    </row>
    <row r="109" ht="15" hidden="1"/>
    <row r="110" spans="1:4" ht="15" hidden="1">
      <c r="A110" s="137" t="s">
        <v>23</v>
      </c>
      <c r="B110" s="131">
        <f>+B104+B107</f>
        <v>2270529811.7</v>
      </c>
      <c r="C110" s="131">
        <f>2061129982.96+1032501+25544113.74</f>
        <v>2087706597.7</v>
      </c>
      <c r="D110" s="131">
        <f>5299296+2193684982.96+34776408.74</f>
        <v>2233760687.7</v>
      </c>
    </row>
    <row r="111" spans="1:4" ht="15" hidden="1">
      <c r="A111" s="132" t="s">
        <v>84</v>
      </c>
      <c r="B111" s="134">
        <f>+B97-B110</f>
        <v>1689404570.5800009</v>
      </c>
      <c r="C111" s="134">
        <f>+C97-C110</f>
        <v>2025163579.260001</v>
      </c>
      <c r="D111" s="134">
        <f>+D97-D110</f>
        <v>2147297719.2600012</v>
      </c>
    </row>
    <row r="112" ht="15" hidden="1">
      <c r="A112" s="134" t="s">
        <v>90</v>
      </c>
    </row>
    <row r="113" ht="30" hidden="1">
      <c r="A113" s="166" t="s">
        <v>91</v>
      </c>
    </row>
    <row r="114" ht="45" hidden="1">
      <c r="A114" s="166" t="s">
        <v>92</v>
      </c>
    </row>
    <row r="115" ht="31.5" customHeight="1" hidden="1">
      <c r="A115" s="166" t="s">
        <v>93</v>
      </c>
    </row>
    <row r="116" ht="15" hidden="1">
      <c r="A116" s="131" t="s">
        <v>94</v>
      </c>
    </row>
  </sheetData>
  <sheetProtection/>
  <mergeCells count="13">
    <mergeCell ref="A1:F1"/>
    <mergeCell ref="A8:F8"/>
    <mergeCell ref="A9:F9"/>
    <mergeCell ref="A32:E32"/>
    <mergeCell ref="A33:E33"/>
    <mergeCell ref="A34:E34"/>
    <mergeCell ref="G35:I35"/>
    <mergeCell ref="A56:E56"/>
    <mergeCell ref="A79:E79"/>
    <mergeCell ref="A77:E77"/>
    <mergeCell ref="A78:E78"/>
    <mergeCell ref="A54:E54"/>
    <mergeCell ref="A55:E5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6"/>
  <sheetViews>
    <sheetView zoomScale="80" zoomScaleNormal="80" zoomScalePageLayoutView="0" workbookViewId="0" topLeftCell="A86">
      <selection activeCell="A106" sqref="A106"/>
    </sheetView>
  </sheetViews>
  <sheetFormatPr defaultColWidth="11.57421875" defaultRowHeight="15"/>
  <cols>
    <col min="1" max="1" width="54.28125" style="2" customWidth="1"/>
    <col min="2" max="2" width="16.7109375" style="2" customWidth="1"/>
    <col min="3" max="3" width="20.57421875" style="2" customWidth="1"/>
    <col min="4" max="4" width="28.421875" style="2" customWidth="1"/>
    <col min="5" max="5" width="15.57421875" style="2" bestFit="1" customWidth="1"/>
    <col min="6" max="6" width="16.421875" style="2" customWidth="1"/>
    <col min="7" max="15" width="15.57421875" style="2" customWidth="1"/>
    <col min="16" max="16384" width="11.57421875" style="2" customWidth="1"/>
  </cols>
  <sheetData>
    <row r="1" spans="1:6" ht="15" customHeight="1">
      <c r="A1" s="273" t="s">
        <v>0</v>
      </c>
      <c r="B1" s="273"/>
      <c r="C1" s="273"/>
      <c r="D1" s="273"/>
      <c r="E1" s="273"/>
      <c r="F1" s="273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66</v>
      </c>
      <c r="B5" s="8" t="s">
        <v>75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273" t="s">
        <v>1</v>
      </c>
      <c r="B8" s="273"/>
      <c r="C8" s="273"/>
      <c r="D8" s="273"/>
      <c r="E8" s="273"/>
      <c r="F8" s="273"/>
    </row>
    <row r="9" spans="1:6" ht="15" customHeight="1">
      <c r="A9" s="273" t="s">
        <v>2</v>
      </c>
      <c r="B9" s="273"/>
      <c r="C9" s="273"/>
      <c r="D9" s="273"/>
      <c r="E9" s="273"/>
      <c r="F9" s="273"/>
    </row>
    <row r="10" ht="15" customHeight="1"/>
    <row r="11" spans="1:5" ht="15" customHeight="1" thickBot="1">
      <c r="A11" s="10" t="s">
        <v>9</v>
      </c>
      <c r="B11" s="10" t="s">
        <v>10</v>
      </c>
      <c r="C11" s="10" t="s">
        <v>45</v>
      </c>
      <c r="D11" s="10" t="s">
        <v>46</v>
      </c>
      <c r="E11" s="10" t="s">
        <v>51</v>
      </c>
    </row>
    <row r="12" spans="1:5" ht="15" customHeight="1">
      <c r="A12" s="11"/>
      <c r="B12" s="11"/>
      <c r="C12" s="11"/>
      <c r="D12" s="11"/>
      <c r="E12" s="11"/>
    </row>
    <row r="13" ht="15" customHeight="1">
      <c r="A13" s="12" t="s">
        <v>24</v>
      </c>
    </row>
    <row r="14" spans="1:5" ht="15" customHeight="1">
      <c r="A14" s="13" t="s">
        <v>25</v>
      </c>
      <c r="B14" s="2" t="s">
        <v>26</v>
      </c>
      <c r="C14" s="14">
        <f>'I Trimestre'!F14</f>
        <v>0</v>
      </c>
      <c r="D14" s="14">
        <f>'II Trimestre'!F14</f>
        <v>0</v>
      </c>
      <c r="E14" s="15">
        <f>SUM(C14:D14)</f>
        <v>0</v>
      </c>
    </row>
    <row r="15" spans="1:5" ht="15" customHeight="1">
      <c r="A15" s="13" t="s">
        <v>27</v>
      </c>
      <c r="B15" s="2" t="s">
        <v>26</v>
      </c>
      <c r="C15" s="14">
        <f>'I Trimestre'!F15</f>
        <v>111</v>
      </c>
      <c r="D15" s="14">
        <f>'II Trimestre'!F15</f>
        <v>0</v>
      </c>
      <c r="E15" s="15">
        <f>SUM(C15:D15)</f>
        <v>111</v>
      </c>
    </row>
    <row r="16" spans="1:5" ht="15" customHeight="1">
      <c r="A16" s="12" t="s">
        <v>28</v>
      </c>
      <c r="C16" s="14"/>
      <c r="D16" s="14"/>
      <c r="E16" s="15"/>
    </row>
    <row r="17" spans="1:5" ht="15" customHeight="1">
      <c r="A17" s="13" t="s">
        <v>25</v>
      </c>
      <c r="C17" s="14"/>
      <c r="D17" s="14"/>
      <c r="E17" s="15"/>
    </row>
    <row r="18" spans="1:5" s="34" customFormat="1" ht="15" customHeight="1">
      <c r="A18" s="13"/>
      <c r="B18" s="39" t="s">
        <v>29</v>
      </c>
      <c r="C18" s="14" t="e">
        <f>'I Trimestre'!#REF!</f>
        <v>#REF!</v>
      </c>
      <c r="D18" s="14" t="e">
        <f>'II Trimestre'!#REF!</f>
        <v>#REF!</v>
      </c>
      <c r="E18" s="48" t="e">
        <f>SUM(C18:D18)</f>
        <v>#REF!</v>
      </c>
    </row>
    <row r="19" spans="1:5" s="34" customFormat="1" ht="15" customHeight="1">
      <c r="A19" s="40" t="s">
        <v>67</v>
      </c>
      <c r="B19" s="34" t="s">
        <v>26</v>
      </c>
      <c r="C19" s="14" t="e">
        <f>'I Trimestre'!#REF!</f>
        <v>#REF!</v>
      </c>
      <c r="D19" s="14" t="e">
        <f>'II Trimestre'!#REF!</f>
        <v>#REF!</v>
      </c>
      <c r="E19" s="48" t="e">
        <f>SUM(C19:D19)</f>
        <v>#REF!</v>
      </c>
    </row>
    <row r="20" spans="1:5" ht="15" customHeight="1">
      <c r="A20" s="40" t="s">
        <v>68</v>
      </c>
      <c r="B20" s="39" t="s">
        <v>26</v>
      </c>
      <c r="C20" s="14" t="e">
        <f>'I Trimestre'!#REF!</f>
        <v>#REF!</v>
      </c>
      <c r="D20" s="14" t="e">
        <f>'II Trimestre'!#REF!</f>
        <v>#REF!</v>
      </c>
      <c r="E20" s="15" t="e">
        <f>SUM(C20:D20)</f>
        <v>#REF!</v>
      </c>
    </row>
    <row r="21" spans="1:5" ht="15" customHeight="1">
      <c r="A21" s="13"/>
      <c r="B21" s="34"/>
      <c r="C21" s="14"/>
      <c r="D21" s="14"/>
      <c r="E21" s="15"/>
    </row>
    <row r="22" spans="1:5" ht="15" customHeight="1">
      <c r="A22" s="13" t="s">
        <v>27</v>
      </c>
      <c r="C22" s="14"/>
      <c r="D22" s="14"/>
      <c r="E22" s="15"/>
    </row>
    <row r="23" spans="1:5" ht="15" customHeight="1">
      <c r="A23" s="13"/>
      <c r="B23" s="2" t="s">
        <v>26</v>
      </c>
      <c r="C23" s="14" t="e">
        <f>'I Trimestre'!#REF!</f>
        <v>#REF!</v>
      </c>
      <c r="D23" s="14">
        <f>'II Trimestre'!F21</f>
        <v>150</v>
      </c>
      <c r="E23" s="15" t="e">
        <f>SUM(C23:D23)</f>
        <v>#REF!</v>
      </c>
    </row>
    <row r="24" spans="1:5" ht="15" customHeight="1">
      <c r="A24" s="13"/>
      <c r="B24" s="2" t="s">
        <v>29</v>
      </c>
      <c r="C24" s="14">
        <f>'I Trimestre'!F20</f>
        <v>0</v>
      </c>
      <c r="D24" s="14">
        <f>'II Trimestre'!F22</f>
        <v>0</v>
      </c>
      <c r="E24" s="15">
        <f>SUM(C24:D24)</f>
        <v>0</v>
      </c>
    </row>
    <row r="25" spans="1:5" ht="15" customHeight="1">
      <c r="A25" s="63" t="s">
        <v>30</v>
      </c>
      <c r="C25" s="66">
        <f>SUM(C26:C27)</f>
        <v>66</v>
      </c>
      <c r="D25" s="66">
        <f>SUM(D26:D27)</f>
        <v>0</v>
      </c>
      <c r="E25" s="66">
        <f>SUM(E26:E27)</f>
        <v>66</v>
      </c>
    </row>
    <row r="26" spans="1:5" ht="15" customHeight="1">
      <c r="A26" s="13" t="s">
        <v>25</v>
      </c>
      <c r="B26" s="2" t="s">
        <v>26</v>
      </c>
      <c r="C26" s="14">
        <f>'I Trimestre'!F22</f>
        <v>0</v>
      </c>
      <c r="D26" s="14">
        <f>'II Trimestre'!F26</f>
        <v>0</v>
      </c>
      <c r="E26" s="15">
        <f>SUM(C26:D26)</f>
        <v>0</v>
      </c>
    </row>
    <row r="27" spans="1:5" ht="15" customHeight="1">
      <c r="A27" s="13" t="s">
        <v>27</v>
      </c>
      <c r="B27" s="2" t="s">
        <v>26</v>
      </c>
      <c r="C27" s="14">
        <f>'I Trimestre'!F23</f>
        <v>66</v>
      </c>
      <c r="D27" s="14">
        <f>'II Trimestre'!F27</f>
        <v>0</v>
      </c>
      <c r="E27" s="15">
        <f>SUM(C27:D27)</f>
        <v>66</v>
      </c>
    </row>
    <row r="28" ht="15" customHeight="1"/>
    <row r="29" spans="1:6" ht="15" customHeight="1" thickBot="1">
      <c r="A29" s="16" t="s">
        <v>31</v>
      </c>
      <c r="B29" s="16"/>
      <c r="C29" s="62" t="e">
        <f>C14+C15+C19+C23+C26+C27</f>
        <v>#REF!</v>
      </c>
      <c r="D29" s="62" t="e">
        <f>D14+D15+D19+D23+D26+D27</f>
        <v>#REF!</v>
      </c>
      <c r="E29" s="62" t="e">
        <f>E14+E15+E19+E23+E26+E27</f>
        <v>#REF!</v>
      </c>
      <c r="F29" s="62"/>
    </row>
    <row r="30" spans="1:15" ht="15" customHeight="1" thickTop="1">
      <c r="A30" s="17" t="s">
        <v>64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ht="15" customHeight="1">
      <c r="A31" s="68" t="s">
        <v>74</v>
      </c>
    </row>
    <row r="32" ht="15" customHeight="1"/>
    <row r="33" ht="15" customHeight="1"/>
    <row r="34" spans="1:5" ht="15" customHeight="1">
      <c r="A34" s="274" t="s">
        <v>32</v>
      </c>
      <c r="B34" s="274"/>
      <c r="C34" s="274"/>
      <c r="D34" s="274"/>
      <c r="E34" s="274"/>
    </row>
    <row r="35" spans="1:5" ht="15" customHeight="1">
      <c r="A35" s="273" t="s">
        <v>33</v>
      </c>
      <c r="B35" s="273"/>
      <c r="C35" s="273"/>
      <c r="D35" s="273"/>
      <c r="E35" s="273"/>
    </row>
    <row r="36" spans="1:14" ht="15" customHeight="1">
      <c r="A36" s="273" t="s">
        <v>65</v>
      </c>
      <c r="B36" s="273"/>
      <c r="C36" s="273"/>
      <c r="D36" s="273"/>
      <c r="E36" s="273"/>
      <c r="F36" s="14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4" ht="15" customHeight="1" thickBot="1">
      <c r="A38" s="10" t="s">
        <v>9</v>
      </c>
      <c r="B38" s="10" t="s">
        <v>45</v>
      </c>
      <c r="C38" s="10" t="s">
        <v>46</v>
      </c>
      <c r="D38" s="10" t="s">
        <v>51</v>
      </c>
    </row>
    <row r="39" ht="15" customHeight="1"/>
    <row r="40" spans="1:5" ht="15" customHeight="1">
      <c r="A40" s="2" t="s">
        <v>34</v>
      </c>
      <c r="B40" s="9">
        <f>'I Trimestre'!E40</f>
        <v>0</v>
      </c>
      <c r="C40" s="9">
        <f>'II Trimestre'!E40</f>
        <v>0</v>
      </c>
      <c r="D40" s="54">
        <f>SUM(D41:D44)</f>
        <v>0</v>
      </c>
      <c r="E40" s="52"/>
    </row>
    <row r="41" spans="1:5" ht="15" customHeight="1">
      <c r="A41" s="12" t="s">
        <v>24</v>
      </c>
      <c r="B41" s="9">
        <f>'I Trimestre'!E41</f>
        <v>0</v>
      </c>
      <c r="C41" s="9">
        <f>'II Trimestre'!E41</f>
        <v>0</v>
      </c>
      <c r="D41" s="4">
        <f>SUM(B41:C41)</f>
        <v>0</v>
      </c>
      <c r="E41" s="9"/>
    </row>
    <row r="42" spans="1:5" ht="15" customHeight="1">
      <c r="A42" s="12" t="s">
        <v>28</v>
      </c>
      <c r="B42" s="9">
        <f>'I Trimestre'!E42</f>
        <v>0</v>
      </c>
      <c r="C42" s="9">
        <f>'II Trimestre'!E42</f>
        <v>0</v>
      </c>
      <c r="D42" s="4">
        <f>SUM(B42:C42)</f>
        <v>0</v>
      </c>
      <c r="E42" s="9"/>
    </row>
    <row r="43" spans="1:5" ht="15" customHeight="1">
      <c r="A43" s="12" t="s">
        <v>30</v>
      </c>
      <c r="B43" s="9">
        <f>'I Trimestre'!E43</f>
        <v>0</v>
      </c>
      <c r="C43" s="9">
        <f>'II Trimestre'!E43</f>
        <v>0</v>
      </c>
      <c r="D43" s="4">
        <f>SUM(B43:C43)</f>
        <v>0</v>
      </c>
      <c r="E43" s="9"/>
    </row>
    <row r="44" spans="1:5" ht="15" customHeight="1">
      <c r="A44" s="12" t="s">
        <v>35</v>
      </c>
      <c r="B44" s="9">
        <f>'I Trimestre'!E44</f>
        <v>0</v>
      </c>
      <c r="C44" s="9">
        <f>'II Trimestre'!E45</f>
        <v>0</v>
      </c>
      <c r="D44" s="4">
        <f>SUM(B44:C44)</f>
        <v>0</v>
      </c>
      <c r="E44" s="9"/>
    </row>
    <row r="45" spans="1:5" ht="15" customHeight="1">
      <c r="A45" s="12"/>
      <c r="B45" s="9"/>
      <c r="C45" s="9"/>
      <c r="D45" s="9"/>
      <c r="E45" s="9"/>
    </row>
    <row r="46" spans="1:5" ht="15" customHeight="1">
      <c r="A46" s="2" t="s">
        <v>36</v>
      </c>
      <c r="B46" s="9">
        <f>'I Trimestre'!E46</f>
        <v>445552172.2</v>
      </c>
      <c r="C46" s="9">
        <f>'II Trimestre'!E47</f>
        <v>647871984.5</v>
      </c>
      <c r="D46" s="54">
        <f>SUM(D47:D50)</f>
        <v>1093424156.7</v>
      </c>
      <c r="E46" s="52"/>
    </row>
    <row r="47" spans="1:5" ht="15" customHeight="1">
      <c r="A47" s="12" t="s">
        <v>24</v>
      </c>
      <c r="B47" s="9">
        <f>'I Trimestre'!E47</f>
        <v>435055000</v>
      </c>
      <c r="C47" s="9">
        <f>'II Trimestre'!E48</f>
        <v>621239000</v>
      </c>
      <c r="D47" s="4">
        <f>SUM(B47:C47)</f>
        <v>1056294000</v>
      </c>
      <c r="E47" s="9"/>
    </row>
    <row r="48" spans="1:5" ht="15" customHeight="1">
      <c r="A48" s="12" t="s">
        <v>28</v>
      </c>
      <c r="B48" s="9">
        <f>'I Trimestre'!E48</f>
        <v>0</v>
      </c>
      <c r="C48" s="9">
        <f>'II Trimestre'!E49</f>
        <v>8444047.5</v>
      </c>
      <c r="D48" s="4">
        <f>SUM(B48:C48)</f>
        <v>8444047.5</v>
      </c>
      <c r="E48" s="9"/>
    </row>
    <row r="49" spans="1:5" ht="15" customHeight="1">
      <c r="A49" s="12" t="s">
        <v>30</v>
      </c>
      <c r="B49" s="9">
        <f>'I Trimestre'!E49</f>
        <v>10497172.2</v>
      </c>
      <c r="C49" s="9">
        <f>'II Trimestre'!E50</f>
        <v>18188937</v>
      </c>
      <c r="D49" s="4">
        <f>SUM(B49:C49)</f>
        <v>28686109.2</v>
      </c>
      <c r="E49" s="9"/>
    </row>
    <row r="50" spans="1:5" ht="15" customHeight="1">
      <c r="A50" s="12" t="s">
        <v>35</v>
      </c>
      <c r="B50" s="9">
        <f>'I Trimestre'!E51</f>
        <v>0</v>
      </c>
      <c r="C50" s="9">
        <f>'II Trimestre'!E53</f>
        <v>0</v>
      </c>
      <c r="D50" s="4">
        <f>SUM(B50:C50)</f>
        <v>0</v>
      </c>
      <c r="E50" s="9"/>
    </row>
    <row r="51" spans="2:5" ht="15" customHeight="1">
      <c r="B51" s="9"/>
      <c r="C51" s="9"/>
      <c r="D51" s="9"/>
      <c r="E51" s="52"/>
    </row>
    <row r="52" spans="1:7" ht="15" customHeight="1" thickBot="1">
      <c r="A52" s="16" t="s">
        <v>31</v>
      </c>
      <c r="B52" s="55">
        <f>B40+B46</f>
        <v>445552172.2</v>
      </c>
      <c r="C52" s="55">
        <f>C40+C46</f>
        <v>647871984.5</v>
      </c>
      <c r="D52" s="55">
        <f>D40+D46</f>
        <v>1093424156.7</v>
      </c>
      <c r="E52" s="52"/>
      <c r="F52" s="61"/>
      <c r="G52" s="61"/>
    </row>
    <row r="53" ht="15" customHeight="1" thickTop="1">
      <c r="A53" s="68" t="s">
        <v>74</v>
      </c>
    </row>
    <row r="54" ht="15" customHeight="1"/>
    <row r="55" ht="15" customHeight="1"/>
    <row r="56" spans="1:5" ht="15" customHeight="1">
      <c r="A56" s="273" t="s">
        <v>37</v>
      </c>
      <c r="B56" s="273"/>
      <c r="C56" s="273"/>
      <c r="D56" s="273"/>
      <c r="E56" s="33"/>
    </row>
    <row r="57" spans="1:5" ht="15" customHeight="1">
      <c r="A57" s="273" t="s">
        <v>33</v>
      </c>
      <c r="B57" s="273"/>
      <c r="C57" s="273"/>
      <c r="D57" s="273"/>
      <c r="E57" s="33"/>
    </row>
    <row r="58" spans="1:14" ht="15" customHeight="1">
      <c r="A58" s="273" t="s">
        <v>65</v>
      </c>
      <c r="B58" s="273"/>
      <c r="C58" s="273"/>
      <c r="D58" s="273"/>
      <c r="E58" s="33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19"/>
    </row>
    <row r="60" spans="1:4" ht="15" customHeight="1" thickBot="1">
      <c r="A60" s="20" t="s">
        <v>38</v>
      </c>
      <c r="B60" s="10" t="s">
        <v>45</v>
      </c>
      <c r="C60" s="10" t="s">
        <v>46</v>
      </c>
      <c r="D60" s="10" t="s">
        <v>51</v>
      </c>
    </row>
    <row r="61" ht="15" customHeight="1"/>
    <row r="62" spans="1:5" ht="15" customHeight="1">
      <c r="A62" s="2" t="s">
        <v>34</v>
      </c>
      <c r="B62" s="9">
        <f>'I Trimestre'!E63</f>
        <v>0</v>
      </c>
      <c r="C62" s="9">
        <f>'II Trimestre'!E65</f>
        <v>0</v>
      </c>
      <c r="D62" s="53">
        <f>SUM(D63:D64)</f>
        <v>0</v>
      </c>
      <c r="E62" s="52"/>
    </row>
    <row r="63" spans="1:5" ht="15" customHeight="1">
      <c r="A63" s="2" t="s">
        <v>39</v>
      </c>
      <c r="B63" s="9">
        <f>'I Trimestre'!E64</f>
        <v>0</v>
      </c>
      <c r="C63" s="9">
        <f>'II Trimestre'!E66</f>
        <v>0</v>
      </c>
      <c r="D63" s="9">
        <f>SUM(B63:C63)</f>
        <v>0</v>
      </c>
      <c r="E63" s="9"/>
    </row>
    <row r="64" spans="1:5" ht="15" customHeight="1">
      <c r="A64" s="2" t="s">
        <v>61</v>
      </c>
      <c r="B64" s="9">
        <f>'I Trimestre'!E65</f>
        <v>0</v>
      </c>
      <c r="C64" s="9">
        <f>'II Trimestre'!E67</f>
        <v>0</v>
      </c>
      <c r="D64" s="9">
        <f>SUM(B64:C64)</f>
        <v>0</v>
      </c>
      <c r="E64" s="9"/>
    </row>
    <row r="65" spans="1:5" ht="15" customHeight="1">
      <c r="A65" s="2" t="s">
        <v>41</v>
      </c>
      <c r="B65" s="9"/>
      <c r="C65" s="9"/>
      <c r="D65" s="9"/>
      <c r="E65" s="9"/>
    </row>
    <row r="66" spans="1:5" ht="15" customHeight="1">
      <c r="A66" s="2" t="s">
        <v>42</v>
      </c>
      <c r="B66" s="9"/>
      <c r="C66" s="9"/>
      <c r="D66" s="9"/>
      <c r="E66" s="9"/>
    </row>
    <row r="67" spans="1:5" ht="15" customHeight="1">
      <c r="A67" s="2" t="s">
        <v>43</v>
      </c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1:5" ht="15" customHeight="1">
      <c r="A69" s="2" t="s">
        <v>36</v>
      </c>
      <c r="B69" s="9">
        <f>'I Trimestre'!E70</f>
        <v>435055000</v>
      </c>
      <c r="C69" s="9">
        <f>'II Trimestre'!E72</f>
        <v>647871984.5</v>
      </c>
      <c r="D69" s="9">
        <f>SUM(B69:C69)</f>
        <v>1082926984.5</v>
      </c>
      <c r="E69" s="9"/>
    </row>
    <row r="70" spans="1:5" ht="15" customHeight="1">
      <c r="A70" s="2" t="s">
        <v>44</v>
      </c>
      <c r="B70" s="9">
        <f>'I Trimestre'!E71</f>
        <v>435055000</v>
      </c>
      <c r="C70" s="9">
        <f>'II Trimestre'!E73</f>
        <v>621239000</v>
      </c>
      <c r="D70" s="9">
        <f>SUM(B70:C70)</f>
        <v>1056294000</v>
      </c>
      <c r="E70" s="9"/>
    </row>
    <row r="71" spans="1:5" ht="15" customHeight="1">
      <c r="A71" s="2" t="s">
        <v>40</v>
      </c>
      <c r="B71" s="9"/>
      <c r="C71" s="9"/>
      <c r="D71" s="9"/>
      <c r="E71" s="9"/>
    </row>
    <row r="72" spans="1:5" ht="15" customHeight="1">
      <c r="A72" s="2" t="s">
        <v>41</v>
      </c>
      <c r="B72" s="9"/>
      <c r="C72" s="9"/>
      <c r="D72" s="9"/>
      <c r="E72" s="9"/>
    </row>
    <row r="73" spans="1:5" ht="15" customHeight="1">
      <c r="A73" s="2" t="s">
        <v>42</v>
      </c>
      <c r="B73" s="9"/>
      <c r="C73" s="9"/>
      <c r="D73" s="9"/>
      <c r="E73" s="9"/>
    </row>
    <row r="74" spans="1:5" ht="15" customHeight="1">
      <c r="A74" s="2" t="s">
        <v>43</v>
      </c>
      <c r="B74" s="9"/>
      <c r="C74" s="9"/>
      <c r="D74" s="9"/>
      <c r="E74" s="9"/>
    </row>
    <row r="75" spans="1:5" ht="15" customHeight="1" thickBot="1">
      <c r="A75" s="16" t="s">
        <v>31</v>
      </c>
      <c r="B75" s="55">
        <f>B62+B69</f>
        <v>435055000</v>
      </c>
      <c r="C75" s="55">
        <f>C62+C69</f>
        <v>647871984.5</v>
      </c>
      <c r="D75" s="55">
        <f>D62+D69</f>
        <v>1082926984.5</v>
      </c>
      <c r="E75" s="52"/>
    </row>
    <row r="76" ht="15" customHeight="1" thickTop="1">
      <c r="A76" s="68" t="s">
        <v>74</v>
      </c>
    </row>
    <row r="77" ht="15" customHeight="1"/>
    <row r="78" ht="15" customHeight="1"/>
    <row r="79" spans="1:5" ht="15" customHeight="1">
      <c r="A79" s="273" t="s">
        <v>52</v>
      </c>
      <c r="B79" s="273"/>
      <c r="C79" s="273"/>
      <c r="D79" s="273"/>
      <c r="E79" s="33"/>
    </row>
    <row r="80" spans="1:5" ht="15" customHeight="1">
      <c r="A80" s="273" t="s">
        <v>53</v>
      </c>
      <c r="B80" s="273"/>
      <c r="C80" s="273"/>
      <c r="D80" s="273"/>
      <c r="E80" s="33"/>
    </row>
    <row r="81" spans="1:5" ht="15" customHeight="1">
      <c r="A81" s="273" t="s">
        <v>65</v>
      </c>
      <c r="B81" s="273"/>
      <c r="C81" s="273"/>
      <c r="D81" s="273"/>
      <c r="E81" s="33"/>
    </row>
    <row r="82" spans="1:5" ht="15" customHeight="1">
      <c r="A82" s="23"/>
      <c r="B82" s="22"/>
      <c r="C82" s="22"/>
      <c r="D82" s="22"/>
      <c r="E82" s="22"/>
    </row>
    <row r="83" spans="1:4" ht="15" customHeight="1" thickBot="1">
      <c r="A83" s="24" t="s">
        <v>38</v>
      </c>
      <c r="B83" s="25" t="s">
        <v>45</v>
      </c>
      <c r="C83" s="25" t="s">
        <v>46</v>
      </c>
      <c r="D83" s="25" t="s">
        <v>51</v>
      </c>
    </row>
    <row r="84" spans="1:4" ht="15" customHeight="1">
      <c r="A84" s="23"/>
      <c r="B84" s="22"/>
      <c r="C84" s="22"/>
      <c r="D84" s="22"/>
    </row>
    <row r="85" spans="1:4" ht="15" customHeight="1">
      <c r="A85" s="26" t="s">
        <v>55</v>
      </c>
      <c r="B85" s="32">
        <f>'I Trimestre'!E87</f>
        <v>3476882275.51</v>
      </c>
      <c r="C85" s="32">
        <f>'II Trimestre'!E89</f>
        <v>3846447366.78</v>
      </c>
      <c r="D85" s="32">
        <f>B85</f>
        <v>3476882275.51</v>
      </c>
    </row>
    <row r="86" spans="1:4" ht="15" customHeight="1">
      <c r="A86" s="27" t="s">
        <v>62</v>
      </c>
      <c r="B86" s="22">
        <f>'I Trimestre'!E88</f>
        <v>287084616.05</v>
      </c>
      <c r="C86" s="22">
        <f>'II Trimestre'!E90</f>
        <v>437084616.05</v>
      </c>
      <c r="D86" s="22">
        <f>B86</f>
        <v>287084616.05</v>
      </c>
    </row>
    <row r="87" spans="1:4" ht="15" customHeight="1">
      <c r="A87" s="27" t="s">
        <v>63</v>
      </c>
      <c r="B87" s="22">
        <f>'I Trimestre'!E89</f>
        <v>3189797659.46</v>
      </c>
      <c r="C87" s="22">
        <f>'II Trimestre'!E91</f>
        <v>3409362750.73</v>
      </c>
      <c r="D87" s="22">
        <f>B87</f>
        <v>3189797659.46</v>
      </c>
    </row>
    <row r="88" spans="1:4" ht="15" customHeight="1">
      <c r="A88" s="26" t="s">
        <v>56</v>
      </c>
      <c r="B88" s="32">
        <f>'I Trimestre'!E90</f>
        <v>804620091.27</v>
      </c>
      <c r="C88" s="32">
        <f>'II Trimestre'!E92</f>
        <v>545330000</v>
      </c>
      <c r="D88" s="32">
        <f>SUM(B88:C88)</f>
        <v>1349950091.27</v>
      </c>
    </row>
    <row r="89" spans="1:4" ht="15" customHeight="1">
      <c r="A89" s="27" t="s">
        <v>62</v>
      </c>
      <c r="B89" s="22">
        <f>'I Trimestre'!E91</f>
        <v>150000000</v>
      </c>
      <c r="C89" s="22">
        <f>'II Trimestre'!E93</f>
        <v>0</v>
      </c>
      <c r="D89" s="22">
        <f>SUM(B89:C89)</f>
        <v>150000000</v>
      </c>
    </row>
    <row r="90" spans="1:4" ht="15" customHeight="1">
      <c r="A90" s="27" t="s">
        <v>63</v>
      </c>
      <c r="B90" s="22">
        <f>'I Trimestre'!E92</f>
        <v>654620091.27</v>
      </c>
      <c r="C90" s="22">
        <f>'II Trimestre'!E94</f>
        <v>545330000</v>
      </c>
      <c r="D90" s="22">
        <f>SUM(B90:C90)</f>
        <v>1199950091.27</v>
      </c>
    </row>
    <row r="91" spans="1:4" ht="15" customHeight="1">
      <c r="A91" s="26" t="s">
        <v>57</v>
      </c>
      <c r="B91" s="32">
        <f>'I Trimestre'!E93</f>
        <v>4281502366.78</v>
      </c>
      <c r="C91" s="32">
        <f>'II Trimestre'!E95</f>
        <v>4391777366.780001</v>
      </c>
      <c r="D91" s="32">
        <f>D88+D85</f>
        <v>4826832366.780001</v>
      </c>
    </row>
    <row r="92" spans="1:4" ht="15" customHeight="1">
      <c r="A92" s="27" t="s">
        <v>62</v>
      </c>
      <c r="B92" s="22">
        <f>'I Trimestre'!E94</f>
        <v>437084616.05</v>
      </c>
      <c r="C92" s="22">
        <f>'II Trimestre'!E96</f>
        <v>437084616.05</v>
      </c>
      <c r="D92" s="22">
        <f>D89+D86</f>
        <v>437084616.05</v>
      </c>
    </row>
    <row r="93" spans="1:4" ht="15" customHeight="1">
      <c r="A93" s="27" t="s">
        <v>63</v>
      </c>
      <c r="B93" s="22">
        <f>'I Trimestre'!E95</f>
        <v>3844417750.73</v>
      </c>
      <c r="C93" s="22">
        <f>'II Trimestre'!E97</f>
        <v>3954692750.73</v>
      </c>
      <c r="D93" s="22">
        <f>D90+D87</f>
        <v>4389747750.73</v>
      </c>
    </row>
    <row r="94" spans="1:4" ht="15" customHeight="1">
      <c r="A94" s="26" t="s">
        <v>58</v>
      </c>
      <c r="B94" s="32">
        <f>'I Trimestre'!E96</f>
        <v>435055000</v>
      </c>
      <c r="C94" s="32">
        <f>'II Trimestre'!E98</f>
        <v>647871984.5</v>
      </c>
      <c r="D94" s="32">
        <f>SUM(B94:C94)</f>
        <v>1082926984.5</v>
      </c>
    </row>
    <row r="95" spans="1:4" ht="15" customHeight="1">
      <c r="A95" s="27" t="s">
        <v>62</v>
      </c>
      <c r="B95" s="22">
        <f>'I Trimestre'!E97</f>
        <v>0</v>
      </c>
      <c r="C95" s="22">
        <f>'II Trimestre'!E99</f>
        <v>0</v>
      </c>
      <c r="D95" s="22">
        <f>SUM(B95:C95)</f>
        <v>0</v>
      </c>
    </row>
    <row r="96" spans="1:4" s="47" customFormat="1" ht="15" customHeight="1">
      <c r="A96" s="46" t="s">
        <v>69</v>
      </c>
      <c r="B96" s="22">
        <f>'I Trimestre'!E98</f>
        <v>0</v>
      </c>
      <c r="C96" s="22">
        <f>'II Trimestre'!E100</f>
        <v>0</v>
      </c>
      <c r="D96" s="22">
        <f>SUM(B96:C96)</f>
        <v>0</v>
      </c>
    </row>
    <row r="97" spans="1:4" s="47" customFormat="1" ht="15" customHeight="1">
      <c r="A97" s="46" t="s">
        <v>70</v>
      </c>
      <c r="B97" s="22">
        <f>'I Trimestre'!E99</f>
        <v>0</v>
      </c>
      <c r="C97" s="22">
        <f>'II Trimestre'!E101</f>
        <v>0</v>
      </c>
      <c r="D97" s="22">
        <f>SUM(B97:C97)</f>
        <v>0</v>
      </c>
    </row>
    <row r="98" spans="1:4" ht="15" customHeight="1">
      <c r="A98" s="27" t="s">
        <v>63</v>
      </c>
      <c r="B98" s="22">
        <f>'I Trimestre'!E100</f>
        <v>435055000</v>
      </c>
      <c r="C98" s="22">
        <f>'II Trimestre'!E102</f>
        <v>647871984.5</v>
      </c>
      <c r="D98" s="22">
        <f>SUM(B98:C98)</f>
        <v>1082926984.5</v>
      </c>
    </row>
    <row r="99" spans="1:4" ht="15" customHeight="1">
      <c r="A99" s="26" t="s">
        <v>59</v>
      </c>
      <c r="B99" s="32">
        <f>'I Trimestre'!E101</f>
        <v>3846447366.78</v>
      </c>
      <c r="C99" s="32">
        <f>'II Trimestre'!E103</f>
        <v>3743905382.2800007</v>
      </c>
      <c r="D99" s="32">
        <f>D91-D94</f>
        <v>3743905382.2800007</v>
      </c>
    </row>
    <row r="100" spans="1:4" ht="15" customHeight="1">
      <c r="A100" s="27" t="s">
        <v>62</v>
      </c>
      <c r="B100" s="22">
        <f>'I Trimestre'!E102</f>
        <v>437084616.05</v>
      </c>
      <c r="C100" s="22">
        <f>'II Trimestre'!E104</f>
        <v>437084616.05</v>
      </c>
      <c r="D100" s="22">
        <f>D92-D95</f>
        <v>437084616.05</v>
      </c>
    </row>
    <row r="101" spans="1:4" ht="15" customHeight="1">
      <c r="A101" s="27" t="s">
        <v>63</v>
      </c>
      <c r="B101" s="22">
        <f>'I Trimestre'!E103</f>
        <v>3409362750.73</v>
      </c>
      <c r="C101" s="22">
        <f>'II Trimestre'!E105</f>
        <v>3306820766.23</v>
      </c>
      <c r="D101" s="22">
        <f>D93-D98</f>
        <v>3306820766.2299995</v>
      </c>
    </row>
    <row r="102" spans="1:4" ht="15" customHeight="1" thickBot="1">
      <c r="A102" s="28"/>
      <c r="B102" s="29"/>
      <c r="C102" s="29"/>
      <c r="D102" s="29"/>
    </row>
    <row r="103" ht="15" customHeight="1" thickTop="1">
      <c r="A103" s="68" t="s">
        <v>74</v>
      </c>
    </row>
    <row r="104" ht="15" customHeight="1"/>
    <row r="105" ht="15" customHeight="1"/>
    <row r="106" ht="15">
      <c r="A106" s="81" t="s">
        <v>77</v>
      </c>
    </row>
  </sheetData>
  <sheetProtection/>
  <mergeCells count="12">
    <mergeCell ref="A1:F1"/>
    <mergeCell ref="A8:F8"/>
    <mergeCell ref="A9:F9"/>
    <mergeCell ref="A34:E34"/>
    <mergeCell ref="A35:E35"/>
    <mergeCell ref="A36:E36"/>
    <mergeCell ref="A57:D57"/>
    <mergeCell ref="A58:D58"/>
    <mergeCell ref="A56:D56"/>
    <mergeCell ref="A79:D79"/>
    <mergeCell ref="A80:D80"/>
    <mergeCell ref="A81:D8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Horacio Rodríguez C.</dc:creator>
  <cp:keywords/>
  <dc:description/>
  <cp:lastModifiedBy>Stephanie Tatiana Salas Soto</cp:lastModifiedBy>
  <cp:lastPrinted>2018-02-01T18:19:40Z</cp:lastPrinted>
  <dcterms:created xsi:type="dcterms:W3CDTF">2012-01-09T20:20:13Z</dcterms:created>
  <dcterms:modified xsi:type="dcterms:W3CDTF">2020-12-11T15:39:46Z</dcterms:modified>
  <cp:category/>
  <cp:version/>
  <cp:contentType/>
  <cp:contentStatus/>
</cp:coreProperties>
</file>