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3380" windowHeight="6885" tabRatio="721" activeTab="1"/>
  </bookViews>
  <sheets>
    <sheet name="Observaciones" sheetId="1" r:id="rId1"/>
    <sheet name="I T" sheetId="2" r:id="rId2"/>
    <sheet name="2 T" sheetId="3" r:id="rId3"/>
    <sheet name="3 T" sheetId="4" r:id="rId4"/>
    <sheet name="4 T" sheetId="5" r:id="rId5"/>
    <sheet name="semestral" sheetId="6" r:id="rId6"/>
    <sheet name=" 3T acum" sheetId="7" r:id="rId7"/>
    <sheet name=" anual" sheetId="8" r:id="rId8"/>
  </sheets>
  <definedNames/>
  <calcPr fullCalcOnLoad="1"/>
</workbook>
</file>

<file path=xl/sharedStrings.xml><?xml version="1.0" encoding="utf-8"?>
<sst xmlns="http://schemas.openxmlformats.org/spreadsheetml/2006/main" count="704" uniqueCount="96">
  <si>
    <t xml:space="preserve">Programa: </t>
  </si>
  <si>
    <t>Institución:</t>
  </si>
  <si>
    <t>Año:</t>
  </si>
  <si>
    <t>Enero</t>
  </si>
  <si>
    <t>Febrero</t>
  </si>
  <si>
    <t>Marzo</t>
  </si>
  <si>
    <t>I Trimestre</t>
  </si>
  <si>
    <t xml:space="preserve">4. </t>
  </si>
  <si>
    <t xml:space="preserve">5. </t>
  </si>
  <si>
    <t>Cuadro 1</t>
  </si>
  <si>
    <t>Rubro por objeto de gasto</t>
  </si>
  <si>
    <t xml:space="preserve">3. 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</si>
  <si>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</si>
  <si>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</si>
  <si>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</si>
  <si>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</si>
  <si>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</si>
  <si>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</si>
  <si>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</si>
  <si>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</si>
  <si>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</si>
  <si>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</si>
  <si>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Cuadro 4</t>
  </si>
  <si>
    <t>FODESAF</t>
  </si>
  <si>
    <t>Consejo Nacional de la Persona del Adulto Mayor (CONAPAM)</t>
  </si>
  <si>
    <t>Construyendo Lazos de Solidaridad</t>
  </si>
  <si>
    <t>Subsidio para la atención adultos mayores institucionalizados (OBS)</t>
  </si>
  <si>
    <t>Subsidio para la atención diurna de adultos mayores (centros diurnos)</t>
  </si>
  <si>
    <t>Subsidio para la atención domiciliar de adultos mayores (OBS, municipalidades)</t>
  </si>
  <si>
    <t>1. Transferencias corrientes</t>
  </si>
  <si>
    <t>Abril</t>
  </si>
  <si>
    <t>Mayo</t>
  </si>
  <si>
    <t>Junio</t>
  </si>
  <si>
    <t>II Trimestre</t>
  </si>
  <si>
    <t>Observaciones</t>
  </si>
  <si>
    <t>2. Favor no cambiar los cuadros (mantener formato), a menos que se justifiquen ampliaciones.</t>
  </si>
  <si>
    <t>3. Enviar información en forma digital. Este mismo archivo.</t>
  </si>
  <si>
    <t>4. En cuadro beneficiarios (C1), el total trimestral corresponde al número de beneficiarios diferentes atendidos durante el trimestre en cada producto.</t>
  </si>
  <si>
    <t>Reporte de gastos efectivos por producto financiados por el Fondo de Desarrollo Social y Asignaciones Familiares</t>
  </si>
  <si>
    <t>Reporte de gastos efectivos por rubro financiados por el Fondo de Desarrollo Social y Asignaciones Familiares</t>
  </si>
  <si>
    <t>Julio</t>
  </si>
  <si>
    <t>Agosto</t>
  </si>
  <si>
    <t>III Trimestre</t>
  </si>
  <si>
    <t>Octubre</t>
  </si>
  <si>
    <t>Noviembre</t>
  </si>
  <si>
    <t>Diciembre</t>
  </si>
  <si>
    <t>IV Trimestre</t>
  </si>
  <si>
    <t>Anual</t>
  </si>
  <si>
    <t>I Semestre</t>
  </si>
  <si>
    <t>Acumulado</t>
  </si>
  <si>
    <t>* El tercer porducto corresponde a red de cuido</t>
  </si>
  <si>
    <t>2. Transferencias corrientes (Red de Cuido)</t>
  </si>
  <si>
    <t>Cuadro 4.1</t>
  </si>
  <si>
    <t>Cuadro 4.2</t>
  </si>
  <si>
    <t>Reporte de gastos efectivos por objeto de gasto por el Fondo de Desarrollo Social y Asignaciones Familiares</t>
  </si>
  <si>
    <t>Reporte de ingresos efectivos girados por el Fondo de Desarrollo Social y Asignaciones Familiares (exclusivo para red de cuido)</t>
  </si>
  <si>
    <t>Periodo:</t>
  </si>
  <si>
    <t>Reporte de ingresos efectivos girados por el Fondo de Desarrollo Social y Asignaciones Familiares (Red de cuido)</t>
  </si>
  <si>
    <t>Reporte de ingresos efectivos girados por el Fondo de Desarrollo Social y Asignaciones Familiares (Red de Cuido)</t>
  </si>
  <si>
    <t>Unidad: Personas</t>
  </si>
  <si>
    <t>NOTA IMPORTANTE: En el cuadro de beneficiarios, los cancelados corresponden a la cantidad de beneficiarios a quienes se les está girando dinero en ese período</t>
  </si>
  <si>
    <t>Los indicados como compromisos son aquellos que aunque se ha hecho el compromiso, no se ha girado dinero aún.</t>
  </si>
  <si>
    <t>Pagados</t>
  </si>
  <si>
    <t>Unidad: Colones</t>
  </si>
  <si>
    <t>Promedio Mensual</t>
  </si>
  <si>
    <t>Período:</t>
  </si>
  <si>
    <t>Los beneficiarios acumulados en el semestre, 3T acumulado y anual, corresponden a promedios mensuales de personas beneficiadas</t>
  </si>
  <si>
    <t xml:space="preserve">Ingresos totales: </t>
  </si>
  <si>
    <t>Ingresos Totales:</t>
  </si>
  <si>
    <t>Compromisos cancelados</t>
  </si>
  <si>
    <t>Pagos del período</t>
  </si>
  <si>
    <t>Setiembre</t>
  </si>
  <si>
    <t>Nota: Se pago de más en la modalidad de Red de Cuido en Febrero, adelantado del giro de marzo 2012 a 2 OBS, por un total de ¢6.250.000,00</t>
  </si>
  <si>
    <t>Nota: En Abril en acuerdo con varias OBS, se rebajaron montos y se les giro un monto neto y el otro paso al CONAPAM por las cuentas por cobrar a ellos de ¢2.057,922,90, que por error no lo reporte en el informe de abril</t>
  </si>
  <si>
    <t>para una planilla total de ¢106,933,440,00</t>
  </si>
  <si>
    <t>Fuente: Departamento de Evaluación y Seguimiento del CONAPAM</t>
  </si>
  <si>
    <t>Primer Trimestre 2012</t>
  </si>
  <si>
    <t>Segundo Trimestre 2012</t>
  </si>
  <si>
    <t>Tercer Trimestre 2012</t>
  </si>
  <si>
    <t>Cuarto Trimestre 2012</t>
  </si>
  <si>
    <t>Primer Semestre 2012</t>
  </si>
  <si>
    <t>Tercer Trimestre Acumulado 2012</t>
  </si>
  <si>
    <t>1. Si es posible completar información del 1 trimestre 2012. Sino introducir nota aclaratoria por falta de información. Si hay correcciones también hacerlas e indicarlas.</t>
  </si>
  <si>
    <t xml:space="preserve">Compromisos acumulados </t>
  </si>
  <si>
    <t>Pagados en el mes</t>
  </si>
  <si>
    <t>Pago de compromisos</t>
  </si>
  <si>
    <r>
      <t>Dirección Área Técnica.</t>
    </r>
    <r>
      <rPr>
        <b/>
        <sz val="11"/>
        <color indexed="8"/>
        <rFont val="Calibri"/>
        <family val="2"/>
      </rPr>
      <t xml:space="preserve"> Departamento de Evaluación y Seguimiento</t>
    </r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</si>
  <si>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</si>
  <si>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* El tercer producto corresponde a red de cuido</t>
  </si>
  <si>
    <t>Notas:</t>
  </si>
  <si>
    <t>Fecha de actualización: 12/02/2013</t>
  </si>
  <si>
    <t>En revisión por parte de la Unidad Ejecutora</t>
  </si>
  <si>
    <t>Beneficio</t>
  </si>
  <si>
    <t>CMH: Coincide total pero no distribución!</t>
  </si>
  <si>
    <t>CMH: coincide total pero no distribución</t>
  </si>
  <si>
    <t>CMH: Coincide total pero no distribución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</si>
</sst>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140A]dddd\,\ dd&quot; de &quot;mmmm&quot; de &quot;yyyy"/>
    <numFmt numFmtId="173" formatCode="[$-140A]hh:mm:ss\ AM/PM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&quot;₡&quot;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medium"/>
    </border>
    <border>
      <left/>
      <right/>
      <top style="thin"/>
      <bottom style="double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185" fontId="0" fillId="0" borderId="0" xfId="46" applyNumberFormat="1" applyFont="1" applyFill="1" applyAlignment="1">
      <alignment wrapText="1"/>
    </xf>
    <xf numFmtId="185" fontId="0" fillId="0" borderId="0" xfId="46" applyNumberFormat="1" applyFont="1" applyFill="1" applyAlignment="1">
      <alignment horizontal="center" wrapText="1"/>
    </xf>
    <xf numFmtId="185" fontId="33" fillId="0" borderId="0" xfId="46" applyNumberFormat="1" applyFont="1" applyFill="1" applyAlignment="1">
      <alignment horizontal="right"/>
    </xf>
    <xf numFmtId="185" fontId="33" fillId="0" borderId="0" xfId="46" applyNumberFormat="1" applyFont="1" applyFill="1" applyBorder="1" applyAlignment="1">
      <alignment vertical="top"/>
    </xf>
    <xf numFmtId="185" fontId="33" fillId="0" borderId="0" xfId="46" applyNumberFormat="1" applyFont="1" applyFill="1" applyAlignment="1">
      <alignment/>
    </xf>
    <xf numFmtId="185" fontId="33" fillId="0" borderId="0" xfId="46" applyNumberFormat="1" applyFont="1" applyFill="1" applyAlignment="1">
      <alignment horizontal="left"/>
    </xf>
    <xf numFmtId="185" fontId="33" fillId="0" borderId="10" xfId="46" applyNumberFormat="1" applyFont="1" applyFill="1" applyBorder="1" applyAlignment="1">
      <alignment horizontal="center" wrapText="1"/>
    </xf>
    <xf numFmtId="185" fontId="0" fillId="0" borderId="0" xfId="46" applyNumberFormat="1" applyFont="1" applyFill="1" applyBorder="1" applyAlignment="1">
      <alignment wrapText="1"/>
    </xf>
    <xf numFmtId="185" fontId="0" fillId="0" borderId="11" xfId="46" applyNumberFormat="1" applyFont="1" applyFill="1" applyBorder="1" applyAlignment="1">
      <alignment horizontal="center" wrapText="1"/>
    </xf>
    <xf numFmtId="185" fontId="0" fillId="0" borderId="0" xfId="46" applyNumberFormat="1" applyFont="1" applyFill="1" applyAlignment="1">
      <alignment horizontal="center" vertical="center" wrapText="1"/>
    </xf>
    <xf numFmtId="185" fontId="0" fillId="0" borderId="12" xfId="46" applyNumberFormat="1" applyFont="1" applyFill="1" applyBorder="1" applyAlignment="1">
      <alignment wrapText="1"/>
    </xf>
    <xf numFmtId="185" fontId="0" fillId="0" borderId="12" xfId="46" applyNumberFormat="1" applyFont="1" applyFill="1" applyBorder="1" applyAlignment="1">
      <alignment horizontal="center" vertical="center" wrapText="1"/>
    </xf>
    <xf numFmtId="185" fontId="33" fillId="0" borderId="0" xfId="46" applyNumberFormat="1" applyFont="1" applyFill="1" applyBorder="1" applyAlignment="1">
      <alignment horizontal="center" wrapText="1"/>
    </xf>
    <xf numFmtId="185" fontId="0" fillId="0" borderId="13" xfId="46" applyNumberFormat="1" applyFont="1" applyFill="1" applyBorder="1" applyAlignment="1">
      <alignment horizontal="center" wrapText="1"/>
    </xf>
    <xf numFmtId="185" fontId="0" fillId="0" borderId="0" xfId="46" applyNumberFormat="1" applyFont="1" applyFill="1" applyAlignment="1">
      <alignment horizontal="left" wrapText="1"/>
    </xf>
    <xf numFmtId="185" fontId="0" fillId="0" borderId="12" xfId="46" applyNumberFormat="1" applyFont="1" applyFill="1" applyBorder="1" applyAlignment="1">
      <alignment horizontal="center" wrapText="1"/>
    </xf>
    <xf numFmtId="185" fontId="28" fillId="0" borderId="0" xfId="46" applyNumberFormat="1" applyFont="1" applyFill="1" applyAlignment="1">
      <alignment/>
    </xf>
    <xf numFmtId="185" fontId="0" fillId="0" borderId="13" xfId="46" applyNumberFormat="1" applyFont="1" applyFill="1" applyBorder="1" applyAlignment="1">
      <alignment horizontal="center" vertical="center" wrapText="1"/>
    </xf>
    <xf numFmtId="185" fontId="28" fillId="0" borderId="0" xfId="46" applyNumberFormat="1" applyFont="1" applyFill="1" applyAlignment="1">
      <alignment wrapText="1"/>
    </xf>
    <xf numFmtId="185" fontId="33" fillId="0" borderId="0" xfId="46" applyNumberFormat="1" applyFont="1" applyFill="1" applyAlignment="1">
      <alignment wrapText="1"/>
    </xf>
    <xf numFmtId="185" fontId="0" fillId="0" borderId="0" xfId="46" applyNumberFormat="1" applyFont="1" applyAlignment="1">
      <alignment/>
    </xf>
    <xf numFmtId="185" fontId="33" fillId="0" borderId="0" xfId="46" applyNumberFormat="1" applyFont="1" applyAlignment="1">
      <alignment/>
    </xf>
    <xf numFmtId="185" fontId="33" fillId="0" borderId="0" xfId="46" applyNumberFormat="1" applyFont="1" applyAlignment="1">
      <alignment horizontal="left"/>
    </xf>
    <xf numFmtId="185" fontId="0" fillId="0" borderId="13" xfId="46" applyNumberFormat="1" applyFont="1" applyFill="1" applyBorder="1" applyAlignment="1">
      <alignment horizontal="center"/>
    </xf>
    <xf numFmtId="185" fontId="0" fillId="0" borderId="13" xfId="46" applyNumberFormat="1" applyFont="1" applyBorder="1" applyAlignment="1">
      <alignment horizontal="center"/>
    </xf>
    <xf numFmtId="185" fontId="0" fillId="0" borderId="13" xfId="46" applyNumberFormat="1" applyFont="1" applyBorder="1" applyAlignment="1">
      <alignment horizontal="center" vertical="center"/>
    </xf>
    <xf numFmtId="185" fontId="0" fillId="0" borderId="0" xfId="46" applyNumberFormat="1" applyFont="1" applyFill="1" applyAlignment="1">
      <alignment/>
    </xf>
    <xf numFmtId="185" fontId="0" fillId="0" borderId="0" xfId="46" applyNumberFormat="1" applyFont="1" applyAlignment="1">
      <alignment horizontal="center" vertical="center"/>
    </xf>
    <xf numFmtId="185" fontId="0" fillId="0" borderId="0" xfId="46" applyNumberFormat="1" applyFont="1" applyAlignment="1">
      <alignment horizontal="left"/>
    </xf>
    <xf numFmtId="185" fontId="0" fillId="0" borderId="0" xfId="46" applyNumberFormat="1" applyFont="1" applyAlignment="1">
      <alignment horizontal="center"/>
    </xf>
    <xf numFmtId="185" fontId="0" fillId="14" borderId="0" xfId="46" applyNumberFormat="1" applyFont="1" applyFill="1" applyAlignment="1">
      <alignment horizontal="center" vertical="center"/>
    </xf>
    <xf numFmtId="185" fontId="0" fillId="0" borderId="12" xfId="46" applyNumberFormat="1" applyFont="1" applyFill="1" applyBorder="1" applyAlignment="1">
      <alignment/>
    </xf>
    <xf numFmtId="185" fontId="0" fillId="0" borderId="12" xfId="46" applyNumberFormat="1" applyFont="1" applyBorder="1" applyAlignment="1">
      <alignment/>
    </xf>
    <xf numFmtId="185" fontId="0" fillId="0" borderId="12" xfId="46" applyNumberFormat="1" applyFont="1" applyBorder="1" applyAlignment="1">
      <alignment horizontal="center" vertical="center"/>
    </xf>
    <xf numFmtId="185" fontId="0" fillId="0" borderId="0" xfId="46" applyNumberFormat="1" applyFont="1" applyFill="1" applyBorder="1" applyAlignment="1">
      <alignment/>
    </xf>
    <xf numFmtId="185" fontId="0" fillId="0" borderId="0" xfId="46" applyNumberFormat="1" applyFont="1" applyBorder="1" applyAlignment="1">
      <alignment/>
    </xf>
    <xf numFmtId="185" fontId="0" fillId="0" borderId="0" xfId="46" applyNumberFormat="1" applyFont="1" applyAlignment="1">
      <alignment vertical="center"/>
    </xf>
    <xf numFmtId="185" fontId="0" fillId="14" borderId="0" xfId="46" applyNumberFormat="1" applyFont="1" applyFill="1" applyAlignment="1">
      <alignment vertical="center"/>
    </xf>
    <xf numFmtId="185" fontId="0" fillId="0" borderId="12" xfId="46" applyNumberFormat="1" applyFont="1" applyBorder="1" applyAlignment="1">
      <alignment vertical="center"/>
    </xf>
    <xf numFmtId="185" fontId="28" fillId="0" borderId="0" xfId="46" applyNumberFormat="1" applyFont="1" applyFill="1" applyAlignment="1">
      <alignment/>
    </xf>
    <xf numFmtId="185" fontId="0" fillId="0" borderId="0" xfId="46" applyNumberFormat="1" applyFont="1" applyFill="1" applyAlignment="1">
      <alignment horizontal="center" vertical="center"/>
    </xf>
    <xf numFmtId="185" fontId="28" fillId="0" borderId="0" xfId="46" applyNumberFormat="1" applyFont="1" applyAlignment="1">
      <alignment/>
    </xf>
    <xf numFmtId="185" fontId="0" fillId="0" borderId="11" xfId="46" applyNumberFormat="1" applyFont="1" applyFill="1" applyBorder="1" applyAlignment="1">
      <alignment horizontal="center"/>
    </xf>
    <xf numFmtId="185" fontId="0" fillId="0" borderId="11" xfId="46" applyNumberFormat="1" applyFont="1" applyBorder="1" applyAlignment="1">
      <alignment horizontal="center"/>
    </xf>
    <xf numFmtId="185" fontId="0" fillId="0" borderId="11" xfId="46" applyNumberFormat="1" applyFont="1" applyBorder="1" applyAlignment="1">
      <alignment horizontal="center" vertical="center"/>
    </xf>
    <xf numFmtId="185" fontId="33" fillId="0" borderId="0" xfId="46" applyNumberFormat="1" applyFont="1" applyFill="1" applyBorder="1" applyAlignment="1">
      <alignment horizontal="center"/>
    </xf>
    <xf numFmtId="185" fontId="33" fillId="0" borderId="10" xfId="46" applyNumberFormat="1" applyFont="1" applyFill="1" applyBorder="1" applyAlignment="1">
      <alignment horizontal="center"/>
    </xf>
    <xf numFmtId="185" fontId="33" fillId="0" borderId="0" xfId="46" applyNumberFormat="1" applyFont="1" applyAlignment="1">
      <alignment/>
    </xf>
    <xf numFmtId="185" fontId="33" fillId="0" borderId="0" xfId="46" applyNumberFormat="1" applyFont="1" applyAlignment="1">
      <alignment horizontal="right"/>
    </xf>
    <xf numFmtId="185" fontId="0" fillId="0" borderId="0" xfId="46" applyNumberFormat="1" applyFont="1" applyBorder="1" applyAlignment="1">
      <alignment horizontal="center"/>
    </xf>
    <xf numFmtId="185" fontId="33" fillId="0" borderId="0" xfId="46" applyNumberFormat="1" applyFont="1" applyFill="1" applyBorder="1" applyAlignment="1">
      <alignment horizontal="left" vertical="top"/>
    </xf>
    <xf numFmtId="185" fontId="0" fillId="0" borderId="0" xfId="46" applyNumberFormat="1" applyFont="1" applyFill="1" applyAlignment="1">
      <alignment/>
    </xf>
    <xf numFmtId="185" fontId="0" fillId="0" borderId="11" xfId="46" applyNumberFormat="1" applyFont="1" applyFill="1" applyBorder="1" applyAlignment="1">
      <alignment horizontal="center" wrapText="1"/>
    </xf>
    <xf numFmtId="4" fontId="0" fillId="6" borderId="0" xfId="0" applyNumberFormat="1" applyFont="1" applyFill="1" applyAlignment="1">
      <alignment/>
    </xf>
    <xf numFmtId="4" fontId="33" fillId="6" borderId="0" xfId="0" applyNumberFormat="1" applyFont="1" applyFill="1" applyAlignment="1">
      <alignment/>
    </xf>
    <xf numFmtId="4" fontId="33" fillId="0" borderId="0" xfId="0" applyNumberFormat="1" applyFont="1" applyAlignment="1">
      <alignment/>
    </xf>
    <xf numFmtId="185" fontId="33" fillId="0" borderId="0" xfId="46" applyNumberFormat="1" applyFont="1" applyFill="1" applyAlignment="1">
      <alignment/>
    </xf>
    <xf numFmtId="185" fontId="33" fillId="0" borderId="0" xfId="46" applyNumberFormat="1" applyFont="1" applyFill="1" applyBorder="1" applyAlignment="1">
      <alignment horizontal="center" wrapText="1"/>
    </xf>
    <xf numFmtId="185" fontId="33" fillId="0" borderId="0" xfId="46" applyNumberFormat="1" applyFont="1" applyFill="1" applyAlignment="1">
      <alignment horizontal="center" wrapText="1"/>
    </xf>
    <xf numFmtId="185" fontId="0" fillId="0" borderId="0" xfId="46" applyNumberFormat="1" applyFont="1" applyFill="1" applyAlignment="1">
      <alignment horizontal="center" vertical="center" wrapText="1"/>
    </xf>
    <xf numFmtId="185" fontId="33" fillId="0" borderId="0" xfId="46" applyNumberFormat="1" applyFont="1" applyFill="1" applyAlignment="1">
      <alignment horizontal="center"/>
    </xf>
    <xf numFmtId="185" fontId="33" fillId="0" borderId="0" xfId="46" applyNumberFormat="1" applyFont="1" applyFill="1" applyBorder="1" applyAlignment="1">
      <alignment horizontal="center"/>
    </xf>
    <xf numFmtId="185" fontId="33" fillId="0" borderId="10" xfId="46" applyNumberFormat="1" applyFont="1" applyFill="1" applyBorder="1" applyAlignment="1">
      <alignment horizontal="center"/>
    </xf>
    <xf numFmtId="185" fontId="0" fillId="0" borderId="0" xfId="46" applyNumberFormat="1" applyFont="1" applyAlignment="1">
      <alignment horizontal="center" vertical="center"/>
    </xf>
    <xf numFmtId="185" fontId="0" fillId="0" borderId="0" xfId="46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16"/>
  <sheetViews>
    <sheetView zoomScalePageLayoutView="0" workbookViewId="0" topLeftCell="A1">
      <selection activeCell="A17" sqref="A17"/>
    </sheetView>
  </sheetViews>
  <sheetFormatPr defaultColWidth="11.421875" defaultRowHeight="15"/>
  <sheetData>
    <row r="4" ht="15">
      <c r="A4" t="s">
        <v>34</v>
      </c>
    </row>
    <row r="6" ht="15">
      <c r="A6" t="s">
        <v>82</v>
      </c>
    </row>
    <row r="7" ht="15">
      <c r="A7" t="s">
        <v>35</v>
      </c>
    </row>
    <row r="8" ht="15">
      <c r="A8" t="s">
        <v>36</v>
      </c>
    </row>
    <row r="9" ht="15">
      <c r="A9" t="s">
        <v>37</v>
      </c>
    </row>
    <row r="12" ht="15">
      <c r="A12" t="s">
        <v>60</v>
      </c>
    </row>
    <row r="13" ht="15">
      <c r="A13" t="s">
        <v>61</v>
      </c>
    </row>
    <row r="16" ht="15">
      <c r="A16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PageLayoutView="0" workbookViewId="0" topLeftCell="A1">
      <selection activeCell="A1" sqref="A1:F1"/>
    </sheetView>
  </sheetViews>
  <sheetFormatPr defaultColWidth="11.57421875" defaultRowHeight="15" customHeight="1"/>
  <cols>
    <col min="1" max="1" width="65.7109375" style="1" customWidth="1"/>
    <col min="2" max="2" width="23.28125" style="1" customWidth="1"/>
    <col min="3" max="3" width="15.28125" style="1" bestFit="1" customWidth="1"/>
    <col min="4" max="4" width="14.8515625" style="1" customWidth="1"/>
    <col min="5" max="5" width="15.28125" style="1" bestFit="1" customWidth="1"/>
    <col min="6" max="6" width="18.00390625" style="1" customWidth="1"/>
    <col min="7" max="7" width="11.57421875" style="1" customWidth="1"/>
    <col min="8" max="8" width="13.7109375" style="1" bestFit="1" customWidth="1"/>
    <col min="9" max="16384" width="11.57421875" style="1" customWidth="1"/>
  </cols>
  <sheetData>
    <row r="1" spans="1:6" ht="15" customHeight="1">
      <c r="A1" s="59" t="s">
        <v>23</v>
      </c>
      <c r="B1" s="59"/>
      <c r="C1" s="59"/>
      <c r="D1" s="59"/>
      <c r="E1" s="59"/>
      <c r="F1" s="59"/>
    </row>
    <row r="2" spans="1:6" ht="15">
      <c r="A2" s="3" t="s">
        <v>0</v>
      </c>
      <c r="B2" s="4" t="s">
        <v>25</v>
      </c>
      <c r="C2" s="5"/>
      <c r="D2" s="5"/>
      <c r="E2" s="5"/>
      <c r="F2" s="5"/>
    </row>
    <row r="3" spans="1:6" ht="15" customHeight="1">
      <c r="A3" s="3" t="s">
        <v>1</v>
      </c>
      <c r="B3" s="4" t="s">
        <v>24</v>
      </c>
      <c r="C3" s="5"/>
      <c r="D3" s="5"/>
      <c r="E3" s="5"/>
      <c r="F3" s="5"/>
    </row>
    <row r="4" spans="1:6" ht="15" customHeight="1">
      <c r="A4" s="3" t="s">
        <v>12</v>
      </c>
      <c r="B4" s="5" t="s">
        <v>86</v>
      </c>
      <c r="C4" s="5"/>
      <c r="D4" s="5"/>
      <c r="E4" s="5"/>
      <c r="F4" s="5"/>
    </row>
    <row r="5" spans="1:6" ht="15" customHeight="1">
      <c r="A5" s="3" t="s">
        <v>56</v>
      </c>
      <c r="B5" s="6" t="s">
        <v>76</v>
      </c>
      <c r="C5" s="5"/>
      <c r="D5" s="5"/>
      <c r="E5" s="5"/>
      <c r="F5" s="5"/>
    </row>
    <row r="7" spans="1:6" ht="15" customHeight="1">
      <c r="A7" s="59" t="s">
        <v>9</v>
      </c>
      <c r="B7" s="59"/>
      <c r="C7" s="59"/>
      <c r="D7" s="59"/>
      <c r="E7" s="59"/>
      <c r="F7" s="59"/>
    </row>
    <row r="8" spans="1:6" ht="15" customHeight="1">
      <c r="A8" s="59" t="s">
        <v>13</v>
      </c>
      <c r="B8" s="59"/>
      <c r="C8" s="59"/>
      <c r="D8" s="59"/>
      <c r="E8" s="59"/>
      <c r="F8" s="59"/>
    </row>
    <row r="9" spans="1:6" ht="15" customHeight="1">
      <c r="A9" s="58" t="s">
        <v>59</v>
      </c>
      <c r="B9" s="58"/>
      <c r="C9" s="58"/>
      <c r="D9" s="58"/>
      <c r="E9" s="58"/>
      <c r="F9" s="58"/>
    </row>
    <row r="10" spans="1:6" s="8" customFormat="1" ht="15" customHeight="1">
      <c r="A10" s="7"/>
      <c r="B10" s="7"/>
      <c r="C10" s="7"/>
      <c r="D10" s="7"/>
      <c r="E10" s="7"/>
      <c r="F10" s="7"/>
    </row>
    <row r="11" spans="1:6" ht="15" customHeight="1" thickBot="1">
      <c r="A11" s="53" t="s">
        <v>92</v>
      </c>
      <c r="B11" s="9"/>
      <c r="C11" s="9" t="s">
        <v>3</v>
      </c>
      <c r="D11" s="9" t="s">
        <v>4</v>
      </c>
      <c r="E11" s="9" t="s">
        <v>5</v>
      </c>
      <c r="F11" s="9" t="s">
        <v>64</v>
      </c>
    </row>
    <row r="13" spans="1:6" ht="30">
      <c r="A13" s="60" t="s">
        <v>26</v>
      </c>
      <c r="B13" s="8" t="s">
        <v>83</v>
      </c>
      <c r="C13" s="10">
        <v>1611</v>
      </c>
      <c r="D13" s="10">
        <v>687</v>
      </c>
      <c r="E13" s="10">
        <v>422</v>
      </c>
      <c r="F13" s="2">
        <f>AVERAGE(C13:E13)</f>
        <v>906.6666666666666</v>
      </c>
    </row>
    <row r="14" spans="1:6" ht="15" customHeight="1">
      <c r="A14" s="60"/>
      <c r="B14" s="8" t="s">
        <v>84</v>
      </c>
      <c r="C14" s="10">
        <v>0</v>
      </c>
      <c r="D14" s="10">
        <v>1270</v>
      </c>
      <c r="E14" s="10">
        <v>1345</v>
      </c>
      <c r="F14" s="2">
        <f aca="true" t="shared" si="0" ref="F14:F21">AVERAGE(C14:E14)</f>
        <v>871.6666666666666</v>
      </c>
    </row>
    <row r="15" spans="1:6" ht="15" customHeight="1">
      <c r="A15" s="60"/>
      <c r="B15" s="8" t="s">
        <v>85</v>
      </c>
      <c r="C15" s="10">
        <v>0</v>
      </c>
      <c r="D15" s="10">
        <v>1269</v>
      </c>
      <c r="E15" s="10">
        <f>267+260</f>
        <v>527</v>
      </c>
      <c r="F15" s="2">
        <f t="shared" si="0"/>
        <v>598.6666666666666</v>
      </c>
    </row>
    <row r="16" spans="1:6" ht="30">
      <c r="A16" s="60" t="s">
        <v>27</v>
      </c>
      <c r="B16" s="8" t="s">
        <v>83</v>
      </c>
      <c r="C16" s="10">
        <v>884</v>
      </c>
      <c r="D16" s="10">
        <v>530</v>
      </c>
      <c r="E16" s="10">
        <v>423</v>
      </c>
      <c r="F16" s="2">
        <f t="shared" si="0"/>
        <v>612.3333333333334</v>
      </c>
    </row>
    <row r="17" spans="1:6" ht="15" customHeight="1">
      <c r="A17" s="60"/>
      <c r="B17" s="8" t="s">
        <v>84</v>
      </c>
      <c r="C17" s="10">
        <v>0</v>
      </c>
      <c r="D17" s="10">
        <v>602</v>
      </c>
      <c r="E17" s="10">
        <v>685</v>
      </c>
      <c r="F17" s="2">
        <f t="shared" si="0"/>
        <v>429</v>
      </c>
    </row>
    <row r="18" spans="1:6" ht="15" customHeight="1">
      <c r="A18" s="60"/>
      <c r="B18" s="8" t="s">
        <v>85</v>
      </c>
      <c r="C18" s="10">
        <v>0</v>
      </c>
      <c r="D18" s="10">
        <v>620</v>
      </c>
      <c r="E18" s="10">
        <f>154+156</f>
        <v>310</v>
      </c>
      <c r="F18" s="2">
        <f t="shared" si="0"/>
        <v>310</v>
      </c>
    </row>
    <row r="19" spans="1:6" ht="30">
      <c r="A19" s="60" t="s">
        <v>28</v>
      </c>
      <c r="B19" s="8" t="s">
        <v>83</v>
      </c>
      <c r="C19" s="10">
        <v>989</v>
      </c>
      <c r="D19" s="10">
        <v>990</v>
      </c>
      <c r="E19" s="10">
        <v>1490</v>
      </c>
      <c r="F19" s="2">
        <f t="shared" si="0"/>
        <v>1156.3333333333333</v>
      </c>
    </row>
    <row r="20" spans="1:6" ht="15" customHeight="1">
      <c r="A20" s="60"/>
      <c r="B20" s="8" t="s">
        <v>84</v>
      </c>
      <c r="C20" s="10">
        <v>0</v>
      </c>
      <c r="D20" s="10">
        <f>479+30</f>
        <v>509</v>
      </c>
      <c r="E20" s="10">
        <v>0</v>
      </c>
      <c r="F20" s="2">
        <f t="shared" si="0"/>
        <v>169.66666666666666</v>
      </c>
    </row>
    <row r="21" spans="1:6" ht="15" customHeight="1">
      <c r="A21" s="60"/>
      <c r="B21" s="8" t="s">
        <v>85</v>
      </c>
      <c r="C21" s="10">
        <v>0</v>
      </c>
      <c r="D21" s="10">
        <v>479</v>
      </c>
      <c r="E21" s="10">
        <f>222+222</f>
        <v>444</v>
      </c>
      <c r="F21" s="2">
        <f t="shared" si="0"/>
        <v>307.6666666666667</v>
      </c>
    </row>
    <row r="22" spans="3:6" ht="15" customHeight="1">
      <c r="C22" s="10"/>
      <c r="D22" s="10"/>
      <c r="E22" s="10"/>
      <c r="F22" s="10"/>
    </row>
    <row r="23" spans="1:6" ht="15" customHeight="1" thickBot="1">
      <c r="A23" s="11" t="s">
        <v>14</v>
      </c>
      <c r="B23" s="11" t="s">
        <v>62</v>
      </c>
      <c r="C23" s="12">
        <f>+C14+C15+C17+C18+C20+C21</f>
        <v>0</v>
      </c>
      <c r="D23" s="12">
        <f>+D14+D15+D17+D18+D20+D21</f>
        <v>4749</v>
      </c>
      <c r="E23" s="12">
        <f>+E14+E15+E17+E18+E20+E21</f>
        <v>3311</v>
      </c>
      <c r="F23" s="12">
        <f>AVERAGE(C23:E23)</f>
        <v>2686.6666666666665</v>
      </c>
    </row>
    <row r="24" spans="1:6" ht="15" customHeight="1" thickTop="1">
      <c r="A24" s="8" t="s">
        <v>50</v>
      </c>
      <c r="B24" s="8"/>
      <c r="C24" s="8"/>
      <c r="D24" s="8"/>
      <c r="E24" s="8"/>
      <c r="F24" s="8"/>
    </row>
    <row r="25" ht="15" customHeight="1">
      <c r="A25" s="1" t="s">
        <v>75</v>
      </c>
    </row>
    <row r="28" spans="1:6" ht="15" customHeight="1">
      <c r="A28" s="58" t="s">
        <v>15</v>
      </c>
      <c r="B28" s="58"/>
      <c r="C28" s="58"/>
      <c r="D28" s="58"/>
      <c r="E28" s="58"/>
      <c r="F28" s="58"/>
    </row>
    <row r="29" spans="1:6" ht="15" customHeight="1">
      <c r="A29" s="59" t="s">
        <v>38</v>
      </c>
      <c r="B29" s="59"/>
      <c r="C29" s="59"/>
      <c r="D29" s="59"/>
      <c r="E29" s="59"/>
      <c r="F29" s="59"/>
    </row>
    <row r="30" spans="1:6" ht="15" customHeight="1">
      <c r="A30" s="58" t="s">
        <v>63</v>
      </c>
      <c r="B30" s="58"/>
      <c r="C30" s="58"/>
      <c r="D30" s="58"/>
      <c r="E30" s="58"/>
      <c r="F30" s="58"/>
    </row>
    <row r="31" spans="1:6" s="8" customFormat="1" ht="15" customHeight="1">
      <c r="A31" s="13"/>
      <c r="B31" s="13"/>
      <c r="C31" s="13"/>
      <c r="D31" s="13"/>
      <c r="E31" s="13"/>
      <c r="F31" s="13"/>
    </row>
    <row r="32" spans="1:6" ht="15" customHeight="1" thickBot="1">
      <c r="A32" s="53" t="s">
        <v>92</v>
      </c>
      <c r="B32" s="14"/>
      <c r="C32" s="14" t="s">
        <v>3</v>
      </c>
      <c r="D32" s="14" t="s">
        <v>4</v>
      </c>
      <c r="E32" s="14" t="s">
        <v>5</v>
      </c>
      <c r="F32" s="14" t="s">
        <v>6</v>
      </c>
    </row>
    <row r="33" spans="3:6" ht="15" customHeight="1">
      <c r="C33" s="2"/>
      <c r="D33" s="2"/>
      <c r="E33" s="2"/>
      <c r="F33" s="2"/>
    </row>
    <row r="34" spans="1:6" ht="15" customHeight="1">
      <c r="A34" s="15" t="s">
        <v>26</v>
      </c>
      <c r="B34" s="1" t="s">
        <v>70</v>
      </c>
      <c r="C34" s="2">
        <v>0</v>
      </c>
      <c r="D34" s="2">
        <v>92186505</v>
      </c>
      <c r="E34" s="2">
        <v>97562235</v>
      </c>
      <c r="F34" s="2">
        <f aca="true" t="shared" si="1" ref="F34:F39">SUM(C34:E34)</f>
        <v>189748740</v>
      </c>
    </row>
    <row r="35" spans="1:6" ht="15" customHeight="1">
      <c r="A35" s="15"/>
      <c r="B35" s="1" t="s">
        <v>69</v>
      </c>
      <c r="C35" s="2">
        <v>0</v>
      </c>
      <c r="D35" s="2">
        <v>92259150</v>
      </c>
      <c r="E35" s="2">
        <f>19614150+19396215</f>
        <v>39010365</v>
      </c>
      <c r="F35" s="2">
        <f t="shared" si="1"/>
        <v>131269515</v>
      </c>
    </row>
    <row r="36" spans="1:6" ht="15" customHeight="1">
      <c r="A36" s="15" t="s">
        <v>27</v>
      </c>
      <c r="B36" s="1" t="s">
        <v>70</v>
      </c>
      <c r="C36" s="2">
        <v>0</v>
      </c>
      <c r="D36" s="2">
        <v>17492916</v>
      </c>
      <c r="E36" s="2">
        <v>19904730</v>
      </c>
      <c r="F36" s="2">
        <f t="shared" si="1"/>
        <v>37397646</v>
      </c>
    </row>
    <row r="37" spans="1:6" ht="15" customHeight="1">
      <c r="A37" s="15"/>
      <c r="B37" s="1" t="s">
        <v>69</v>
      </c>
      <c r="C37" s="2">
        <v>0</v>
      </c>
      <c r="D37" s="2">
        <v>18015960</v>
      </c>
      <c r="E37" s="2">
        <f>4474932+4533048</f>
        <v>9007980</v>
      </c>
      <c r="F37" s="2">
        <f t="shared" si="1"/>
        <v>27023940</v>
      </c>
    </row>
    <row r="38" spans="1:6" ht="15" customHeight="1">
      <c r="A38" s="15" t="s">
        <v>28</v>
      </c>
      <c r="B38" s="1" t="s">
        <v>70</v>
      </c>
      <c r="C38" s="2">
        <v>0</v>
      </c>
      <c r="D38" s="2">
        <f>99791666.68+6250000</f>
        <v>106041666.68</v>
      </c>
      <c r="E38" s="2">
        <v>0</v>
      </c>
      <c r="F38" s="2">
        <f t="shared" si="1"/>
        <v>106041666.68</v>
      </c>
    </row>
    <row r="39" spans="1:6" ht="15" customHeight="1">
      <c r="A39" s="15"/>
      <c r="B39" s="1" t="s">
        <v>69</v>
      </c>
      <c r="C39" s="2">
        <v>0</v>
      </c>
      <c r="D39" s="2">
        <f>99791666.68</f>
        <v>99791666.68</v>
      </c>
      <c r="E39" s="2">
        <f>46250000.02+46250000.02-1.64</f>
        <v>92499998.4</v>
      </c>
      <c r="F39" s="2">
        <f t="shared" si="1"/>
        <v>192291665.08</v>
      </c>
    </row>
    <row r="40" spans="3:6" ht="15" customHeight="1">
      <c r="C40" s="2"/>
      <c r="D40" s="2"/>
      <c r="E40" s="2"/>
      <c r="F40" s="2"/>
    </row>
    <row r="41" spans="1:6" ht="15" customHeight="1" thickBot="1">
      <c r="A41" s="11" t="s">
        <v>14</v>
      </c>
      <c r="B41" s="11"/>
      <c r="C41" s="16">
        <f>SUM(C34:C39)</f>
        <v>0</v>
      </c>
      <c r="D41" s="16">
        <f>SUM(D34:D39)</f>
        <v>425787864.36</v>
      </c>
      <c r="E41" s="16">
        <f>SUM(E34:E39)</f>
        <v>257985308.4</v>
      </c>
      <c r="F41" s="16">
        <f>SUM(F34:F39)</f>
        <v>683773172.76</v>
      </c>
    </row>
    <row r="42" ht="15" customHeight="1" thickTop="1">
      <c r="A42" s="8" t="s">
        <v>50</v>
      </c>
    </row>
    <row r="43" ht="15" customHeight="1">
      <c r="A43" s="1" t="s">
        <v>75</v>
      </c>
    </row>
    <row r="44" ht="15" customHeight="1">
      <c r="A44" s="17" t="s">
        <v>72</v>
      </c>
    </row>
    <row r="45" ht="15" customHeight="1">
      <c r="A45" s="17"/>
    </row>
    <row r="46" ht="15" customHeight="1">
      <c r="A46" s="17"/>
    </row>
    <row r="47" spans="1:5" ht="15" customHeight="1">
      <c r="A47" s="59" t="s">
        <v>16</v>
      </c>
      <c r="B47" s="59"/>
      <c r="C47" s="59"/>
      <c r="D47" s="59"/>
      <c r="E47" s="59"/>
    </row>
    <row r="48" spans="1:5" ht="15" customHeight="1">
      <c r="A48" s="59" t="s">
        <v>39</v>
      </c>
      <c r="B48" s="59"/>
      <c r="C48" s="59"/>
      <c r="D48" s="59"/>
      <c r="E48" s="59"/>
    </row>
    <row r="49" spans="1:5" ht="15" customHeight="1">
      <c r="A49" s="58" t="s">
        <v>63</v>
      </c>
      <c r="B49" s="58"/>
      <c r="C49" s="58"/>
      <c r="D49" s="58"/>
      <c r="E49" s="58"/>
    </row>
    <row r="50" spans="1:5" ht="15" customHeight="1">
      <c r="A50" s="7"/>
      <c r="B50" s="7"/>
      <c r="C50" s="7"/>
      <c r="D50" s="7"/>
      <c r="E50" s="7"/>
    </row>
    <row r="51" spans="1:5" ht="15" customHeight="1" thickBot="1">
      <c r="A51" s="14" t="s">
        <v>10</v>
      </c>
      <c r="B51" s="18" t="s">
        <v>3</v>
      </c>
      <c r="C51" s="18" t="s">
        <v>4</v>
      </c>
      <c r="D51" s="18" t="s">
        <v>5</v>
      </c>
      <c r="E51" s="18" t="s">
        <v>6</v>
      </c>
    </row>
    <row r="52" spans="2:5" ht="15" customHeight="1">
      <c r="B52" s="10"/>
      <c r="C52" s="10"/>
      <c r="D52" s="10"/>
      <c r="E52" s="10"/>
    </row>
    <row r="53" spans="1:5" ht="15" customHeight="1">
      <c r="A53" s="1" t="s">
        <v>29</v>
      </c>
      <c r="B53" s="10">
        <f>SUM(C34:C37)</f>
        <v>0</v>
      </c>
      <c r="C53" s="10">
        <f>SUM(D34:D37)</f>
        <v>219954531</v>
      </c>
      <c r="D53" s="10">
        <f>SUM(E34:E37)</f>
        <v>165485310</v>
      </c>
      <c r="E53" s="10">
        <f>SUM(B53:D53)</f>
        <v>385439841</v>
      </c>
    </row>
    <row r="54" spans="1:5" ht="15" customHeight="1">
      <c r="A54" s="1" t="s">
        <v>51</v>
      </c>
      <c r="B54" s="10">
        <f>SUM(C38:C39)</f>
        <v>0</v>
      </c>
      <c r="C54" s="10">
        <f>SUM(D38:D39)</f>
        <v>205833333.36</v>
      </c>
      <c r="D54" s="10">
        <f>SUM(E38:E39)</f>
        <v>92499998.4</v>
      </c>
      <c r="E54" s="10">
        <f>SUM(B54:D54)</f>
        <v>298333331.76</v>
      </c>
    </row>
    <row r="55" spans="1:5" ht="15" customHeight="1">
      <c r="A55" s="1" t="s">
        <v>11</v>
      </c>
      <c r="B55" s="10"/>
      <c r="C55" s="10"/>
      <c r="D55" s="10"/>
      <c r="E55" s="10">
        <f>SUM(B55:D55)</f>
        <v>0</v>
      </c>
    </row>
    <row r="56" spans="1:5" ht="15" customHeight="1">
      <c r="A56" s="1" t="s">
        <v>7</v>
      </c>
      <c r="B56" s="10"/>
      <c r="C56" s="10"/>
      <c r="D56" s="10"/>
      <c r="E56" s="10">
        <f>SUM(B56:D56)</f>
        <v>0</v>
      </c>
    </row>
    <row r="57" spans="1:5" ht="15" customHeight="1">
      <c r="A57" s="1" t="s">
        <v>8</v>
      </c>
      <c r="B57" s="10"/>
      <c r="C57" s="10"/>
      <c r="D57" s="10"/>
      <c r="E57" s="10">
        <f>SUM(B57:D57)</f>
        <v>0</v>
      </c>
    </row>
    <row r="58" spans="1:5" ht="15" customHeight="1" thickBot="1">
      <c r="A58" s="11" t="s">
        <v>14</v>
      </c>
      <c r="B58" s="12">
        <f>SUM(B53:B57)</f>
        <v>0</v>
      </c>
      <c r="C58" s="12">
        <f>SUM(C53:C57)</f>
        <v>425787864.36</v>
      </c>
      <c r="D58" s="12">
        <f>SUM(D53:D57)</f>
        <v>257985308.4</v>
      </c>
      <c r="E58" s="12">
        <f>SUM(E53:E57)</f>
        <v>683773172.76</v>
      </c>
    </row>
    <row r="59" ht="15" customHeight="1" thickTop="1">
      <c r="A59" s="1" t="s">
        <v>75</v>
      </c>
    </row>
    <row r="62" spans="1:5" ht="15" customHeight="1">
      <c r="A62" s="59" t="s">
        <v>52</v>
      </c>
      <c r="B62" s="59"/>
      <c r="C62" s="59"/>
      <c r="D62" s="59"/>
      <c r="E62" s="59"/>
    </row>
    <row r="63" spans="1:5" ht="15" customHeight="1">
      <c r="A63" s="59" t="s">
        <v>17</v>
      </c>
      <c r="B63" s="59"/>
      <c r="C63" s="59"/>
      <c r="D63" s="59"/>
      <c r="E63" s="59"/>
    </row>
    <row r="64" spans="1:5" ht="15" customHeight="1">
      <c r="A64" s="58" t="s">
        <v>63</v>
      </c>
      <c r="B64" s="58"/>
      <c r="C64" s="58"/>
      <c r="D64" s="58"/>
      <c r="E64" s="58"/>
    </row>
    <row r="65" spans="1:5" ht="15" customHeight="1">
      <c r="A65" s="7"/>
      <c r="B65" s="7"/>
      <c r="C65" s="7"/>
      <c r="D65" s="7"/>
      <c r="E65" s="7"/>
    </row>
    <row r="66" spans="1:5" ht="15" customHeight="1" thickBot="1">
      <c r="A66" s="14" t="s">
        <v>10</v>
      </c>
      <c r="B66" s="14" t="s">
        <v>3</v>
      </c>
      <c r="C66" s="14" t="s">
        <v>4</v>
      </c>
      <c r="D66" s="14" t="s">
        <v>5</v>
      </c>
      <c r="E66" s="14" t="s">
        <v>6</v>
      </c>
    </row>
    <row r="67" spans="2:5" ht="15" customHeight="1">
      <c r="B67" s="10"/>
      <c r="C67" s="10"/>
      <c r="D67" s="10"/>
      <c r="E67" s="10"/>
    </row>
    <row r="68" spans="1:5" ht="15" customHeight="1">
      <c r="A68" s="1" t="s">
        <v>87</v>
      </c>
      <c r="B68" s="10">
        <v>0</v>
      </c>
      <c r="C68" s="10">
        <v>0</v>
      </c>
      <c r="D68" s="10">
        <v>78965115</v>
      </c>
      <c r="E68" s="10">
        <v>0</v>
      </c>
    </row>
    <row r="69" spans="1:9" ht="15" customHeight="1">
      <c r="A69" s="1" t="s">
        <v>18</v>
      </c>
      <c r="B69" s="10">
        <v>0</v>
      </c>
      <c r="C69" s="10">
        <v>298919646</v>
      </c>
      <c r="D69" s="10">
        <v>0</v>
      </c>
      <c r="E69" s="10">
        <v>298919646</v>
      </c>
      <c r="G69" s="54">
        <v>0</v>
      </c>
      <c r="H69" s="54">
        <v>454752972.8</v>
      </c>
      <c r="I69" s="54">
        <v>0</v>
      </c>
    </row>
    <row r="70" spans="1:5" ht="15" customHeight="1">
      <c r="A70" s="1" t="s">
        <v>19</v>
      </c>
      <c r="B70" s="10">
        <v>0</v>
      </c>
      <c r="C70" s="10">
        <v>298919646</v>
      </c>
      <c r="D70" s="10">
        <v>78965115</v>
      </c>
      <c r="E70" s="10">
        <v>298919646</v>
      </c>
    </row>
    <row r="71" spans="1:6" ht="15" customHeight="1">
      <c r="A71" s="1" t="s">
        <v>20</v>
      </c>
      <c r="B71" s="10">
        <v>0</v>
      </c>
      <c r="C71" s="10">
        <v>219954531</v>
      </c>
      <c r="D71" s="10">
        <v>165485310</v>
      </c>
      <c r="E71" s="10">
        <v>385439841</v>
      </c>
      <c r="F71" s="19"/>
    </row>
    <row r="72" spans="1:5" ht="15" customHeight="1" thickBot="1">
      <c r="A72" s="11" t="s">
        <v>21</v>
      </c>
      <c r="B72" s="12">
        <f>+B70-B71</f>
        <v>0</v>
      </c>
      <c r="C72" s="12">
        <f>+C70-C71</f>
        <v>78965115</v>
      </c>
      <c r="D72" s="12">
        <f>+D70-D71</f>
        <v>-86520195</v>
      </c>
      <c r="E72" s="12">
        <f>+E70-E71</f>
        <v>-86520195</v>
      </c>
    </row>
    <row r="73" ht="15" customHeight="1" thickTop="1">
      <c r="A73" s="1" t="s">
        <v>75</v>
      </c>
    </row>
    <row r="76" spans="1:6" ht="15" customHeight="1">
      <c r="A76" s="59" t="s">
        <v>53</v>
      </c>
      <c r="B76" s="59"/>
      <c r="C76" s="59"/>
      <c r="D76" s="59"/>
      <c r="E76" s="59"/>
      <c r="F76" s="20" t="s">
        <v>67</v>
      </c>
    </row>
    <row r="77" spans="1:10" ht="15" customHeight="1">
      <c r="A77" s="59" t="s">
        <v>58</v>
      </c>
      <c r="B77" s="59"/>
      <c r="C77" s="59"/>
      <c r="D77" s="59"/>
      <c r="E77" s="59"/>
      <c r="F77" s="20">
        <f>E69+E83</f>
        <v>704752972</v>
      </c>
      <c r="H77" s="55">
        <v>704752972.8</v>
      </c>
      <c r="J77" s="17" t="s">
        <v>93</v>
      </c>
    </row>
    <row r="78" spans="1:6" ht="15" customHeight="1">
      <c r="A78" s="58" t="s">
        <v>63</v>
      </c>
      <c r="B78" s="58"/>
      <c r="C78" s="58"/>
      <c r="D78" s="58"/>
      <c r="E78" s="58"/>
      <c r="F78" s="20"/>
    </row>
    <row r="79" spans="1:5" ht="15" customHeight="1">
      <c r="A79" s="7"/>
      <c r="B79" s="7"/>
      <c r="C79" s="7"/>
      <c r="D79" s="7"/>
      <c r="E79" s="7"/>
    </row>
    <row r="80" spans="1:5" ht="15" customHeight="1" thickBot="1">
      <c r="A80" s="14" t="s">
        <v>10</v>
      </c>
      <c r="B80" s="14" t="s">
        <v>3</v>
      </c>
      <c r="C80" s="14" t="s">
        <v>4</v>
      </c>
      <c r="D80" s="14" t="s">
        <v>5</v>
      </c>
      <c r="E80" s="14" t="s">
        <v>6</v>
      </c>
    </row>
    <row r="81" spans="2:5" ht="15" customHeight="1">
      <c r="B81" s="10"/>
      <c r="C81" s="10"/>
      <c r="D81" s="10"/>
      <c r="E81" s="10"/>
    </row>
    <row r="82" spans="1:5" ht="15" customHeight="1">
      <c r="A82" s="1" t="s">
        <v>87</v>
      </c>
      <c r="B82" s="10">
        <v>0</v>
      </c>
      <c r="C82" s="10">
        <v>0</v>
      </c>
      <c r="D82" s="10">
        <f>+C86</f>
        <v>199999993.6</v>
      </c>
      <c r="E82" s="10">
        <v>0</v>
      </c>
    </row>
    <row r="83" spans="1:9" ht="15" customHeight="1">
      <c r="A83" s="1" t="s">
        <v>18</v>
      </c>
      <c r="B83" s="10">
        <v>0</v>
      </c>
      <c r="C83" s="10">
        <v>405833326</v>
      </c>
      <c r="D83" s="10">
        <v>0</v>
      </c>
      <c r="E83" s="10">
        <f>SUM(B83:D83)</f>
        <v>405833326</v>
      </c>
      <c r="G83" s="54">
        <v>0</v>
      </c>
      <c r="H83" s="54">
        <v>250000000</v>
      </c>
      <c r="I83" s="54">
        <v>0</v>
      </c>
    </row>
    <row r="84" spans="1:5" ht="15" customHeight="1">
      <c r="A84" s="1" t="s">
        <v>19</v>
      </c>
      <c r="B84" s="10">
        <f>+B82+B83</f>
        <v>0</v>
      </c>
      <c r="C84" s="10">
        <f>+C82+C83</f>
        <v>405833326</v>
      </c>
      <c r="D84" s="10">
        <f>+D83+D82</f>
        <v>199999993.6</v>
      </c>
      <c r="E84" s="10">
        <v>405833326</v>
      </c>
    </row>
    <row r="85" spans="1:6" ht="15" customHeight="1">
      <c r="A85" s="1" t="s">
        <v>20</v>
      </c>
      <c r="B85" s="10">
        <v>0</v>
      </c>
      <c r="C85" s="10">
        <v>205833332.4</v>
      </c>
      <c r="D85" s="10">
        <v>92499999.36</v>
      </c>
      <c r="E85" s="10">
        <v>298333331.76</v>
      </c>
      <c r="F85" s="19"/>
    </row>
    <row r="86" spans="1:5" ht="15" customHeight="1" thickBot="1">
      <c r="A86" s="11" t="s">
        <v>21</v>
      </c>
      <c r="B86" s="16">
        <f>+B84-B85</f>
        <v>0</v>
      </c>
      <c r="C86" s="11">
        <f>+C84-C85</f>
        <v>199999993.6</v>
      </c>
      <c r="D86" s="11">
        <f>+D84-D85</f>
        <v>107499994.24</v>
      </c>
      <c r="E86" s="11">
        <f>+E84-E85</f>
        <v>107499994.24000001</v>
      </c>
    </row>
    <row r="87" ht="15" customHeight="1" thickTop="1">
      <c r="A87" s="1" t="s">
        <v>75</v>
      </c>
    </row>
    <row r="90" ht="15" customHeight="1">
      <c r="A90" s="52" t="s">
        <v>89</v>
      </c>
    </row>
    <row r="91" ht="15" customHeight="1">
      <c r="A91" s="52" t="s">
        <v>90</v>
      </c>
    </row>
    <row r="92" ht="15" customHeight="1">
      <c r="A92" s="52" t="s">
        <v>91</v>
      </c>
    </row>
  </sheetData>
  <sheetProtection/>
  <mergeCells count="19">
    <mergeCell ref="A1:F1"/>
    <mergeCell ref="A7:F7"/>
    <mergeCell ref="A8:F8"/>
    <mergeCell ref="A9:F9"/>
    <mergeCell ref="A13:A15"/>
    <mergeCell ref="A16:A18"/>
    <mergeCell ref="A19:A21"/>
    <mergeCell ref="A28:F28"/>
    <mergeCell ref="A29:F29"/>
    <mergeCell ref="A30:F30"/>
    <mergeCell ref="A47:E47"/>
    <mergeCell ref="A48:E48"/>
    <mergeCell ref="A49:E49"/>
    <mergeCell ref="A62:E62"/>
    <mergeCell ref="A63:E63"/>
    <mergeCell ref="A64:E64"/>
    <mergeCell ref="A78:E78"/>
    <mergeCell ref="A77:E77"/>
    <mergeCell ref="A76:E76"/>
  </mergeCells>
  <printOptions horizontalCentered="1" verticalCentered="1"/>
  <pageMargins left="0.7086614173228347" right="1.18" top="0.3" bottom="0.2" header="0.31496062992125984" footer="0.31496062992125984"/>
  <pageSetup fitToHeight="1" fitToWidth="1"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PageLayoutView="0" workbookViewId="0" topLeftCell="B52">
      <selection activeCell="I80" sqref="I80"/>
    </sheetView>
  </sheetViews>
  <sheetFormatPr defaultColWidth="11.57421875" defaultRowHeight="15" customHeight="1"/>
  <cols>
    <col min="1" max="1" width="65.7109375" style="27" customWidth="1"/>
    <col min="2" max="2" width="23.28125" style="21" customWidth="1"/>
    <col min="3" max="3" width="15.140625" style="21" bestFit="1" customWidth="1"/>
    <col min="4" max="4" width="15.421875" style="21" bestFit="1" customWidth="1"/>
    <col min="5" max="5" width="16.8515625" style="21" bestFit="1" customWidth="1"/>
    <col min="6" max="6" width="18.00390625" style="21" customWidth="1"/>
    <col min="7" max="8" width="15.140625" style="21" bestFit="1" customWidth="1"/>
    <col min="9" max="9" width="13.7109375" style="21" bestFit="1" customWidth="1"/>
    <col min="10" max="16384" width="11.57421875" style="21" customWidth="1"/>
  </cols>
  <sheetData>
    <row r="1" spans="1:6" ht="15" customHeight="1">
      <c r="A1" s="61" t="s">
        <v>23</v>
      </c>
      <c r="B1" s="61"/>
      <c r="C1" s="61"/>
      <c r="D1" s="61"/>
      <c r="E1" s="61"/>
      <c r="F1" s="61"/>
    </row>
    <row r="2" spans="1:6" ht="15" customHeight="1">
      <c r="A2" s="3" t="s">
        <v>0</v>
      </c>
      <c r="B2" s="4" t="s">
        <v>25</v>
      </c>
      <c r="C2" s="22"/>
      <c r="D2" s="22"/>
      <c r="E2" s="22"/>
      <c r="F2" s="22"/>
    </row>
    <row r="3" spans="1:6" ht="15" customHeight="1">
      <c r="A3" s="3" t="s">
        <v>1</v>
      </c>
      <c r="B3" s="4" t="s">
        <v>24</v>
      </c>
      <c r="C3" s="22"/>
      <c r="D3" s="22"/>
      <c r="E3" s="22"/>
      <c r="F3" s="22"/>
    </row>
    <row r="4" spans="1:6" ht="15" customHeight="1">
      <c r="A4" s="3" t="s">
        <v>12</v>
      </c>
      <c r="B4" s="22" t="s">
        <v>86</v>
      </c>
      <c r="C4" s="22"/>
      <c r="D4" s="22"/>
      <c r="E4" s="22"/>
      <c r="F4" s="22"/>
    </row>
    <row r="5" spans="1:6" ht="15" customHeight="1">
      <c r="A5" s="3" t="s">
        <v>56</v>
      </c>
      <c r="B5" s="23" t="s">
        <v>77</v>
      </c>
      <c r="C5" s="22"/>
      <c r="D5" s="22"/>
      <c r="E5" s="22"/>
      <c r="F5" s="22"/>
    </row>
    <row r="7" spans="1:6" ht="15" customHeight="1">
      <c r="A7" s="61" t="s">
        <v>9</v>
      </c>
      <c r="B7" s="61"/>
      <c r="C7" s="61"/>
      <c r="D7" s="61"/>
      <c r="E7" s="61"/>
      <c r="F7" s="61"/>
    </row>
    <row r="8" spans="1:6" ht="15" customHeight="1">
      <c r="A8" s="61" t="s">
        <v>13</v>
      </c>
      <c r="B8" s="61"/>
      <c r="C8" s="61"/>
      <c r="D8" s="61"/>
      <c r="E8" s="61"/>
      <c r="F8" s="61"/>
    </row>
    <row r="9" spans="1:6" ht="15" customHeight="1">
      <c r="A9" s="62" t="s">
        <v>59</v>
      </c>
      <c r="B9" s="62"/>
      <c r="C9" s="62"/>
      <c r="D9" s="62"/>
      <c r="E9" s="62"/>
      <c r="F9" s="62"/>
    </row>
    <row r="10" spans="1:6" s="36" customFormat="1" ht="15" customHeight="1">
      <c r="A10" s="62"/>
      <c r="B10" s="62"/>
      <c r="C10" s="62"/>
      <c r="D10" s="62"/>
      <c r="E10" s="62"/>
      <c r="F10" s="62"/>
    </row>
    <row r="11" spans="1:6" ht="15" customHeight="1" thickBot="1">
      <c r="A11" s="53" t="s">
        <v>92</v>
      </c>
      <c r="B11" s="25"/>
      <c r="C11" s="26" t="s">
        <v>30</v>
      </c>
      <c r="D11" s="26" t="s">
        <v>31</v>
      </c>
      <c r="E11" s="26" t="s">
        <v>32</v>
      </c>
      <c r="F11" s="26" t="s">
        <v>64</v>
      </c>
    </row>
    <row r="12" spans="3:6" ht="15" customHeight="1">
      <c r="C12" s="28"/>
      <c r="D12" s="28"/>
      <c r="E12" s="28"/>
      <c r="F12" s="28"/>
    </row>
    <row r="13" spans="1:5" ht="30">
      <c r="A13" s="64" t="s">
        <v>26</v>
      </c>
      <c r="B13" s="8" t="s">
        <v>83</v>
      </c>
      <c r="C13" s="30">
        <v>220</v>
      </c>
      <c r="D13" s="30">
        <v>259</v>
      </c>
      <c r="E13" s="30">
        <v>279</v>
      </c>
    </row>
    <row r="14" spans="1:6" ht="15" customHeight="1">
      <c r="A14" s="64"/>
      <c r="B14" s="8" t="s">
        <v>84</v>
      </c>
      <c r="C14" s="28">
        <v>1491</v>
      </c>
      <c r="D14" s="28">
        <v>1491</v>
      </c>
      <c r="E14" s="28">
        <v>1514</v>
      </c>
      <c r="F14" s="28">
        <f>AVERAGE(C14:E14)</f>
        <v>1498.6666666666667</v>
      </c>
    </row>
    <row r="15" spans="1:6" ht="15" customHeight="1">
      <c r="A15" s="64"/>
      <c r="B15" s="8" t="s">
        <v>85</v>
      </c>
      <c r="C15" s="31">
        <f>52+52+225</f>
        <v>329</v>
      </c>
      <c r="D15" s="31">
        <f>18+65</f>
        <v>83</v>
      </c>
      <c r="E15" s="31">
        <f>7+23+55</f>
        <v>85</v>
      </c>
      <c r="F15" s="31">
        <f>AVERAGE(C15:E15)</f>
        <v>165.66666666666666</v>
      </c>
    </row>
    <row r="16" spans="1:5" ht="30">
      <c r="A16" s="64" t="s">
        <v>27</v>
      </c>
      <c r="B16" s="8" t="s">
        <v>83</v>
      </c>
      <c r="C16" s="30">
        <v>259</v>
      </c>
      <c r="D16" s="30">
        <v>204</v>
      </c>
      <c r="E16" s="30">
        <v>158</v>
      </c>
    </row>
    <row r="17" spans="1:6" ht="15" customHeight="1">
      <c r="A17" s="64"/>
      <c r="B17" s="8" t="s">
        <v>84</v>
      </c>
      <c r="C17" s="28">
        <v>726</v>
      </c>
      <c r="D17" s="28">
        <v>769</v>
      </c>
      <c r="E17" s="28">
        <v>754</v>
      </c>
      <c r="F17" s="28">
        <f>AVERAGE(C17:E17)</f>
        <v>749.6666666666666</v>
      </c>
    </row>
    <row r="18" spans="1:6" ht="15" customHeight="1">
      <c r="A18" s="64"/>
      <c r="B18" s="8" t="s">
        <v>85</v>
      </c>
      <c r="C18" s="31">
        <f>81+80+116</f>
        <v>277</v>
      </c>
      <c r="D18" s="31">
        <f>29+30+50+44</f>
        <v>153</v>
      </c>
      <c r="E18" s="31">
        <f>25+48+73</f>
        <v>146</v>
      </c>
      <c r="F18" s="31">
        <f>AVERAGE(C18:E18)</f>
        <v>192</v>
      </c>
    </row>
    <row r="19" spans="1:5" ht="30">
      <c r="A19" s="65" t="s">
        <v>28</v>
      </c>
      <c r="B19" s="8" t="s">
        <v>83</v>
      </c>
      <c r="C19" s="30">
        <v>1048</v>
      </c>
      <c r="D19" s="30">
        <v>1037</v>
      </c>
      <c r="E19" s="30">
        <v>937</v>
      </c>
    </row>
    <row r="20" spans="1:6" ht="15" customHeight="1">
      <c r="A20" s="65"/>
      <c r="B20" s="8" t="s">
        <v>84</v>
      </c>
      <c r="C20" s="28">
        <v>658</v>
      </c>
      <c r="D20" s="28">
        <v>697</v>
      </c>
      <c r="E20" s="28">
        <v>745</v>
      </c>
      <c r="F20" s="28">
        <f>AVERAGE(C20:E20)</f>
        <v>700</v>
      </c>
    </row>
    <row r="21" spans="1:6" ht="15" customHeight="1">
      <c r="A21" s="65"/>
      <c r="B21" s="8" t="s">
        <v>85</v>
      </c>
      <c r="C21" s="31">
        <f>65+65+628</f>
        <v>758</v>
      </c>
      <c r="D21" s="31">
        <f>32+32+112+112</f>
        <v>288</v>
      </c>
      <c r="E21" s="31">
        <f>59+59+59+59+19</f>
        <v>255</v>
      </c>
      <c r="F21" s="31">
        <f>AVERAGE(C21:E21)</f>
        <v>433.6666666666667</v>
      </c>
    </row>
    <row r="22" spans="3:6" ht="15" customHeight="1">
      <c r="C22" s="28"/>
      <c r="D22" s="28"/>
      <c r="E22" s="28"/>
      <c r="F22" s="28"/>
    </row>
    <row r="23" spans="1:6" ht="15" customHeight="1" thickBot="1">
      <c r="A23" s="32" t="s">
        <v>14</v>
      </c>
      <c r="B23" s="33" t="s">
        <v>62</v>
      </c>
      <c r="C23" s="34">
        <f>+C14+C15+C17+C18+C20+C21</f>
        <v>4239</v>
      </c>
      <c r="D23" s="34">
        <f>+D14+D15+D17+D18+D20+D21</f>
        <v>3481</v>
      </c>
      <c r="E23" s="34">
        <f>+E14+E15+E17+E18+E20+E21</f>
        <v>3499</v>
      </c>
      <c r="F23" s="34">
        <f>AVERAGE(C23:E23)</f>
        <v>3739.6666666666665</v>
      </c>
    </row>
    <row r="24" spans="1:6" ht="15" customHeight="1" thickTop="1">
      <c r="A24" s="35" t="s">
        <v>50</v>
      </c>
      <c r="B24" s="36"/>
      <c r="C24" s="36"/>
      <c r="D24" s="36"/>
      <c r="E24" s="36"/>
      <c r="F24" s="36"/>
    </row>
    <row r="25" ht="15" customHeight="1">
      <c r="A25" s="1" t="s">
        <v>75</v>
      </c>
    </row>
    <row r="26" ht="15" customHeight="1">
      <c r="A26" s="1"/>
    </row>
    <row r="28" spans="1:6" ht="15" customHeight="1">
      <c r="A28" s="62" t="s">
        <v>15</v>
      </c>
      <c r="B28" s="62"/>
      <c r="C28" s="62"/>
      <c r="D28" s="62"/>
      <c r="E28" s="62"/>
      <c r="F28" s="62"/>
    </row>
    <row r="29" spans="1:6" ht="15" customHeight="1">
      <c r="A29" s="61" t="s">
        <v>38</v>
      </c>
      <c r="B29" s="61"/>
      <c r="C29" s="61"/>
      <c r="D29" s="61"/>
      <c r="E29" s="61"/>
      <c r="F29" s="61"/>
    </row>
    <row r="30" spans="1:6" ht="15" customHeight="1">
      <c r="A30" s="62" t="s">
        <v>63</v>
      </c>
      <c r="B30" s="62"/>
      <c r="C30" s="62"/>
      <c r="D30" s="62"/>
      <c r="E30" s="62"/>
      <c r="F30" s="62"/>
    </row>
    <row r="31" spans="1:5" ht="15" customHeight="1">
      <c r="A31" s="63"/>
      <c r="B31" s="63"/>
      <c r="C31" s="63"/>
      <c r="D31" s="63"/>
      <c r="E31" s="63"/>
    </row>
    <row r="32" spans="1:6" ht="15" customHeight="1" thickBot="1">
      <c r="A32" s="53" t="s">
        <v>92</v>
      </c>
      <c r="B32" s="25"/>
      <c r="C32" s="26" t="s">
        <v>30</v>
      </c>
      <c r="D32" s="26" t="s">
        <v>31</v>
      </c>
      <c r="E32" s="26" t="s">
        <v>32</v>
      </c>
      <c r="F32" s="26" t="s">
        <v>33</v>
      </c>
    </row>
    <row r="33" spans="3:6" ht="15" customHeight="1">
      <c r="C33" s="37"/>
      <c r="D33" s="37"/>
      <c r="E33" s="37"/>
      <c r="F33" s="37"/>
    </row>
    <row r="34" spans="1:6" ht="15" customHeight="1">
      <c r="A34" s="29" t="s">
        <v>26</v>
      </c>
      <c r="B34" s="21" t="s">
        <v>70</v>
      </c>
      <c r="C34" s="37">
        <v>106933440</v>
      </c>
      <c r="D34" s="37">
        <v>107369310</v>
      </c>
      <c r="E34" s="37">
        <v>109984530</v>
      </c>
      <c r="F34" s="37">
        <f aca="true" t="shared" si="0" ref="F34:F39">SUM(C34:E34)</f>
        <v>324287280</v>
      </c>
    </row>
    <row r="35" spans="1:6" ht="15" customHeight="1">
      <c r="A35" s="29"/>
      <c r="B35" s="21" t="s">
        <v>69</v>
      </c>
      <c r="C35" s="38">
        <f>3777540+3777540+16272480</f>
        <v>23827560</v>
      </c>
      <c r="D35" s="38">
        <f>1307610+4721925</f>
        <v>6029535</v>
      </c>
      <c r="E35" s="38">
        <f>508515+1670835+3995475</f>
        <v>6174825</v>
      </c>
      <c r="F35" s="37">
        <f t="shared" si="0"/>
        <v>36031920</v>
      </c>
    </row>
    <row r="36" spans="1:6" ht="15" customHeight="1">
      <c r="A36" s="29" t="s">
        <v>27</v>
      </c>
      <c r="B36" s="21" t="s">
        <v>70</v>
      </c>
      <c r="C36" s="37">
        <v>21096108</v>
      </c>
      <c r="D36" s="37">
        <v>22287486</v>
      </c>
      <c r="E36" s="37">
        <v>21909732</v>
      </c>
      <c r="F36" s="37">
        <f t="shared" si="0"/>
        <v>65293326</v>
      </c>
    </row>
    <row r="37" spans="1:6" ht="15" customHeight="1">
      <c r="A37" s="29"/>
      <c r="B37" s="21" t="s">
        <v>69</v>
      </c>
      <c r="C37" s="38">
        <f>2353698+2324640+3370728</f>
        <v>8049066</v>
      </c>
      <c r="D37" s="38">
        <f>842682+871740+1452900+1278552</f>
        <v>4445874</v>
      </c>
      <c r="E37" s="38">
        <f>726450+1394784+2121234</f>
        <v>4242468</v>
      </c>
      <c r="F37" s="37">
        <f t="shared" si="0"/>
        <v>16737408</v>
      </c>
    </row>
    <row r="38" spans="1:6" ht="15" customHeight="1">
      <c r="A38" s="29" t="s">
        <v>28</v>
      </c>
      <c r="B38" s="21" t="s">
        <v>70</v>
      </c>
      <c r="C38" s="37">
        <v>137083331.83</v>
      </c>
      <c r="D38" s="37">
        <v>145208331.14</v>
      </c>
      <c r="E38" s="37">
        <v>155208333.32</v>
      </c>
      <c r="F38" s="37">
        <f t="shared" si="0"/>
        <v>437499996.29</v>
      </c>
    </row>
    <row r="39" spans="1:6" ht="15" customHeight="1">
      <c r="A39" s="29"/>
      <c r="B39" s="21" t="s">
        <v>69</v>
      </c>
      <c r="C39" s="38">
        <f>13541666.66+13541666.66+130833333.34</f>
        <v>157916666.66</v>
      </c>
      <c r="D39" s="38">
        <f>6666666.67+6666666.67+23333333.31+23333333.31</f>
        <v>59999999.95999999</v>
      </c>
      <c r="E39" s="38">
        <f>12291666.69+12291666.69+12291666.69+12291666.69+19375000.01-5.92</f>
        <v>68541660.85</v>
      </c>
      <c r="F39" s="37">
        <f t="shared" si="0"/>
        <v>286458327.47</v>
      </c>
    </row>
    <row r="40" spans="3:6" ht="15" customHeight="1">
      <c r="C40" s="37"/>
      <c r="D40" s="37"/>
      <c r="E40" s="37"/>
      <c r="F40" s="37"/>
    </row>
    <row r="41" spans="1:6" ht="15" customHeight="1" thickBot="1">
      <c r="A41" s="32" t="s">
        <v>14</v>
      </c>
      <c r="B41" s="33"/>
      <c r="C41" s="39">
        <f>SUM(C34:C39)</f>
        <v>454906172.49</v>
      </c>
      <c r="D41" s="39">
        <f>SUM(D34:D39)</f>
        <v>345340536.09999996</v>
      </c>
      <c r="E41" s="39">
        <f>SUM(E34:E39)</f>
        <v>366061549.16999996</v>
      </c>
      <c r="F41" s="39">
        <f>SUM(F34:F39)</f>
        <v>1166308257.76</v>
      </c>
    </row>
    <row r="42" ht="15" customHeight="1" thickTop="1">
      <c r="A42" s="35" t="s">
        <v>50</v>
      </c>
    </row>
    <row r="43" ht="15" customHeight="1">
      <c r="A43" s="1" t="s">
        <v>75</v>
      </c>
    </row>
    <row r="44" ht="15" customHeight="1">
      <c r="A44" s="40" t="s">
        <v>73</v>
      </c>
    </row>
    <row r="45" ht="15" customHeight="1">
      <c r="A45" s="40" t="s">
        <v>74</v>
      </c>
    </row>
    <row r="46" ht="15" customHeight="1">
      <c r="A46" s="40"/>
    </row>
    <row r="47" spans="1:5" ht="15" customHeight="1">
      <c r="A47" s="61" t="s">
        <v>16</v>
      </c>
      <c r="B47" s="61"/>
      <c r="C47" s="61"/>
      <c r="D47" s="61"/>
      <c r="E47" s="61"/>
    </row>
    <row r="48" spans="1:5" ht="15" customHeight="1">
      <c r="A48" s="61" t="s">
        <v>39</v>
      </c>
      <c r="B48" s="61"/>
      <c r="C48" s="61"/>
      <c r="D48" s="61"/>
      <c r="E48" s="61"/>
    </row>
    <row r="49" spans="1:5" ht="15" customHeight="1">
      <c r="A49" s="63" t="s">
        <v>63</v>
      </c>
      <c r="B49" s="63"/>
      <c r="C49" s="63"/>
      <c r="D49" s="63"/>
      <c r="E49" s="63"/>
    </row>
    <row r="50" spans="1:5" ht="15" customHeight="1">
      <c r="A50" s="63"/>
      <c r="B50" s="63"/>
      <c r="C50" s="63"/>
      <c r="D50" s="63"/>
      <c r="E50" s="63"/>
    </row>
    <row r="51" spans="1:5" ht="15" customHeight="1" thickBot="1">
      <c r="A51" s="24" t="s">
        <v>10</v>
      </c>
      <c r="B51" s="26" t="s">
        <v>30</v>
      </c>
      <c r="C51" s="26" t="s">
        <v>31</v>
      </c>
      <c r="D51" s="26" t="s">
        <v>32</v>
      </c>
      <c r="E51" s="26" t="s">
        <v>33</v>
      </c>
    </row>
    <row r="52" spans="2:5" ht="15" customHeight="1">
      <c r="B52" s="28"/>
      <c r="C52" s="28"/>
      <c r="D52" s="28"/>
      <c r="E52" s="28"/>
    </row>
    <row r="53" spans="1:5" ht="15" customHeight="1">
      <c r="A53" s="27" t="s">
        <v>29</v>
      </c>
      <c r="B53" s="41">
        <f>SUM(C34:C37)</f>
        <v>159906174</v>
      </c>
      <c r="C53" s="41">
        <f>SUM(D34:D37)</f>
        <v>140132205</v>
      </c>
      <c r="D53" s="41">
        <f>SUM(E34:E37)</f>
        <v>142311555</v>
      </c>
      <c r="E53" s="28">
        <f>SUM(B53:D53)</f>
        <v>442349934</v>
      </c>
    </row>
    <row r="54" spans="1:5" ht="15" customHeight="1">
      <c r="A54" s="27" t="s">
        <v>51</v>
      </c>
      <c r="B54" s="41">
        <f>SUM(C38:C39)</f>
        <v>294999998.49</v>
      </c>
      <c r="C54" s="41">
        <f>SUM(D38:D39)</f>
        <v>205208331.09999996</v>
      </c>
      <c r="D54" s="41">
        <f>SUM(E38:E39)</f>
        <v>223749994.17</v>
      </c>
      <c r="E54" s="28">
        <f>SUM(B54:D54)</f>
        <v>723958323.76</v>
      </c>
    </row>
    <row r="55" spans="1:5" ht="15" customHeight="1">
      <c r="A55" s="27" t="s">
        <v>11</v>
      </c>
      <c r="B55" s="28"/>
      <c r="C55" s="28"/>
      <c r="D55" s="28"/>
      <c r="E55" s="28">
        <f>SUM(B55:D55)</f>
        <v>0</v>
      </c>
    </row>
    <row r="56" spans="1:5" ht="15" customHeight="1">
      <c r="A56" s="27" t="s">
        <v>7</v>
      </c>
      <c r="B56" s="28"/>
      <c r="C56" s="28"/>
      <c r="D56" s="28"/>
      <c r="E56" s="28">
        <f>SUM(B56:D56)</f>
        <v>0</v>
      </c>
    </row>
    <row r="57" spans="1:5" ht="15" customHeight="1">
      <c r="A57" s="27" t="s">
        <v>8</v>
      </c>
      <c r="B57" s="28"/>
      <c r="C57" s="28"/>
      <c r="D57" s="28"/>
      <c r="E57" s="28">
        <f>SUM(B57:D57)</f>
        <v>0</v>
      </c>
    </row>
    <row r="58" spans="1:5" ht="15" customHeight="1" thickBot="1">
      <c r="A58" s="32" t="s">
        <v>14</v>
      </c>
      <c r="B58" s="34">
        <f>SUM(B53:B57)</f>
        <v>454906172.49</v>
      </c>
      <c r="C58" s="34">
        <f>SUM(C53:C57)</f>
        <v>345340536.09999996</v>
      </c>
      <c r="D58" s="34">
        <f>SUM(D53:D57)</f>
        <v>366061549.16999996</v>
      </c>
      <c r="E58" s="34">
        <f>SUM(E53:E57)</f>
        <v>1166308257.76</v>
      </c>
    </row>
    <row r="59" ht="15" customHeight="1" thickTop="1">
      <c r="A59" s="1" t="s">
        <v>75</v>
      </c>
    </row>
    <row r="60" ht="15" customHeight="1">
      <c r="A60" s="1"/>
    </row>
    <row r="62" spans="1:5" ht="15" customHeight="1">
      <c r="A62" s="61" t="s">
        <v>52</v>
      </c>
      <c r="B62" s="61"/>
      <c r="C62" s="61"/>
      <c r="D62" s="61"/>
      <c r="E62" s="61"/>
    </row>
    <row r="63" spans="1:5" ht="15" customHeight="1">
      <c r="A63" s="61" t="s">
        <v>17</v>
      </c>
      <c r="B63" s="61"/>
      <c r="C63" s="61"/>
      <c r="D63" s="61"/>
      <c r="E63" s="61"/>
    </row>
    <row r="64" spans="1:5" ht="15" customHeight="1">
      <c r="A64" s="62" t="s">
        <v>63</v>
      </c>
      <c r="B64" s="62"/>
      <c r="C64" s="62"/>
      <c r="D64" s="62"/>
      <c r="E64" s="62"/>
    </row>
    <row r="65" spans="1:5" ht="15" customHeight="1">
      <c r="A65" s="63"/>
      <c r="B65" s="63"/>
      <c r="C65" s="63"/>
      <c r="D65" s="63"/>
      <c r="E65" s="63"/>
    </row>
    <row r="66" spans="1:5" ht="15" customHeight="1" thickBot="1">
      <c r="A66" s="43" t="s">
        <v>10</v>
      </c>
      <c r="B66" s="45" t="s">
        <v>30</v>
      </c>
      <c r="C66" s="45" t="s">
        <v>31</v>
      </c>
      <c r="D66" s="45" t="s">
        <v>32</v>
      </c>
      <c r="E66" s="45" t="s">
        <v>33</v>
      </c>
    </row>
    <row r="67" spans="2:5" ht="15" customHeight="1">
      <c r="B67" s="28"/>
      <c r="C67" s="28"/>
      <c r="D67" s="28"/>
      <c r="E67" s="28"/>
    </row>
    <row r="68" spans="1:5" ht="15" customHeight="1">
      <c r="A68" s="21" t="s">
        <v>87</v>
      </c>
      <c r="B68" s="28">
        <v>-86520195</v>
      </c>
      <c r="C68" s="28">
        <v>38836017</v>
      </c>
      <c r="D68" s="28">
        <v>41756346</v>
      </c>
      <c r="E68" s="28">
        <v>-86520195</v>
      </c>
    </row>
    <row r="69" spans="1:9" ht="15" customHeight="1">
      <c r="A69" s="21" t="s">
        <v>18</v>
      </c>
      <c r="B69" s="28">
        <v>285262386</v>
      </c>
      <c r="C69" s="28">
        <v>143052534</v>
      </c>
      <c r="D69" s="28">
        <v>138481094</v>
      </c>
      <c r="E69" s="28">
        <v>566796014</v>
      </c>
      <c r="G69" s="54">
        <v>441095707</v>
      </c>
      <c r="H69" s="54">
        <v>220969195.42</v>
      </c>
      <c r="I69" s="54">
        <v>216397755.84</v>
      </c>
    </row>
    <row r="70" spans="1:5" ht="15" customHeight="1">
      <c r="A70" s="21" t="s">
        <v>19</v>
      </c>
      <c r="B70" s="28">
        <v>198742191</v>
      </c>
      <c r="C70" s="28">
        <v>181888551</v>
      </c>
      <c r="D70" s="28">
        <v>180237440</v>
      </c>
      <c r="E70" s="28">
        <v>480275819</v>
      </c>
    </row>
    <row r="71" spans="1:6" ht="15" customHeight="1">
      <c r="A71" s="21" t="s">
        <v>20</v>
      </c>
      <c r="B71" s="41">
        <v>159906174</v>
      </c>
      <c r="C71" s="41">
        <v>140132205</v>
      </c>
      <c r="D71" s="41">
        <v>142311555</v>
      </c>
      <c r="E71" s="41">
        <v>442349934</v>
      </c>
      <c r="F71" s="42"/>
    </row>
    <row r="72" spans="1:5" ht="15" customHeight="1" thickBot="1">
      <c r="A72" s="33" t="s">
        <v>21</v>
      </c>
      <c r="B72" s="34">
        <f>+B70-B71</f>
        <v>38836017</v>
      </c>
      <c r="C72" s="34">
        <f>+C70-C71</f>
        <v>41756346</v>
      </c>
      <c r="D72" s="34">
        <f>+D70-D71</f>
        <v>37925885</v>
      </c>
      <c r="E72" s="34">
        <f>+E70-E71</f>
        <v>37925885</v>
      </c>
    </row>
    <row r="73" ht="15" customHeight="1" thickTop="1">
      <c r="A73" s="1" t="s">
        <v>75</v>
      </c>
    </row>
    <row r="74" ht="15" customHeight="1">
      <c r="A74" s="1"/>
    </row>
    <row r="75" ht="15" customHeight="1">
      <c r="A75" s="21"/>
    </row>
    <row r="76" spans="1:9" ht="15" customHeight="1">
      <c r="A76" s="61" t="s">
        <v>53</v>
      </c>
      <c r="B76" s="61"/>
      <c r="C76" s="61"/>
      <c r="D76" s="61"/>
      <c r="E76" s="61"/>
      <c r="F76" s="22" t="s">
        <v>67</v>
      </c>
      <c r="I76" s="42" t="s">
        <v>94</v>
      </c>
    </row>
    <row r="77" spans="1:8" ht="15" customHeight="1">
      <c r="A77" s="61" t="s">
        <v>58</v>
      </c>
      <c r="B77" s="61"/>
      <c r="C77" s="61"/>
      <c r="D77" s="61"/>
      <c r="E77" s="61"/>
      <c r="F77" s="57">
        <f>E69+E83</f>
        <v>1378462658.26</v>
      </c>
      <c r="H77" s="56">
        <v>1378462658.26</v>
      </c>
    </row>
    <row r="78" spans="1:6" ht="15" customHeight="1">
      <c r="A78" s="62" t="s">
        <v>63</v>
      </c>
      <c r="B78" s="62"/>
      <c r="C78" s="62"/>
      <c r="D78" s="62"/>
      <c r="E78" s="62"/>
      <c r="F78" s="57"/>
    </row>
    <row r="79" spans="1:5" ht="15" customHeight="1">
      <c r="A79" s="63"/>
      <c r="B79" s="63"/>
      <c r="C79" s="63"/>
      <c r="D79" s="63"/>
      <c r="E79" s="63"/>
    </row>
    <row r="80" spans="1:5" ht="15" customHeight="1" thickBot="1">
      <c r="A80" s="43" t="s">
        <v>10</v>
      </c>
      <c r="B80" s="45" t="s">
        <v>30</v>
      </c>
      <c r="C80" s="45" t="s">
        <v>31</v>
      </c>
      <c r="D80" s="45" t="s">
        <v>32</v>
      </c>
      <c r="E80" s="45" t="s">
        <v>33</v>
      </c>
    </row>
    <row r="81" spans="2:5" ht="15" customHeight="1">
      <c r="B81" s="28"/>
      <c r="C81" s="28"/>
      <c r="D81" s="28"/>
      <c r="E81" s="28"/>
    </row>
    <row r="82" spans="1:5" ht="15" customHeight="1">
      <c r="A82" s="21" t="s">
        <v>87</v>
      </c>
      <c r="B82" s="28">
        <f>+'I T'!E86</f>
        <v>107499994.24000001</v>
      </c>
      <c r="C82" s="28">
        <f>+B86</f>
        <v>218333319.13</v>
      </c>
      <c r="D82" s="28">
        <f>+C86</f>
        <v>216041650.72999996</v>
      </c>
      <c r="E82" s="28">
        <f>+B82</f>
        <v>107499994.24000001</v>
      </c>
    </row>
    <row r="83" spans="1:9" ht="15" customHeight="1">
      <c r="A83" s="21" t="s">
        <v>18</v>
      </c>
      <c r="B83" s="28">
        <v>405833321</v>
      </c>
      <c r="C83" s="28">
        <v>202916661.42</v>
      </c>
      <c r="D83" s="28">
        <v>202916661.84</v>
      </c>
      <c r="E83" s="28">
        <f>SUM(B83:D83)</f>
        <v>811666644.26</v>
      </c>
      <c r="G83" s="54">
        <v>250000000</v>
      </c>
      <c r="H83" s="54">
        <v>125000000</v>
      </c>
      <c r="I83" s="54">
        <v>125000000</v>
      </c>
    </row>
    <row r="84" spans="1:5" ht="15" customHeight="1">
      <c r="A84" s="21" t="s">
        <v>19</v>
      </c>
      <c r="B84" s="28">
        <f>+B82+B83</f>
        <v>513333315.24</v>
      </c>
      <c r="C84" s="28">
        <f>+C82+C83</f>
        <v>421249980.54999995</v>
      </c>
      <c r="D84" s="28">
        <f>+D82+D83</f>
        <v>418958312.56999993</v>
      </c>
      <c r="E84" s="28">
        <f>+E82+E83</f>
        <v>919166638.5</v>
      </c>
    </row>
    <row r="85" spans="1:6" ht="15" customHeight="1">
      <c r="A85" s="21" t="s">
        <v>20</v>
      </c>
      <c r="B85" s="41">
        <v>294999996.11</v>
      </c>
      <c r="C85" s="41">
        <v>205208329.82</v>
      </c>
      <c r="D85" s="41">
        <v>223749997.83</v>
      </c>
      <c r="E85" s="41">
        <v>723958323.76</v>
      </c>
      <c r="F85" s="42"/>
    </row>
    <row r="86" spans="1:5" ht="15" customHeight="1" thickBot="1">
      <c r="A86" s="33" t="s">
        <v>21</v>
      </c>
      <c r="B86" s="34">
        <f>+B84-B85</f>
        <v>218333319.13</v>
      </c>
      <c r="C86" s="34">
        <f>+C84-C85</f>
        <v>216041650.72999996</v>
      </c>
      <c r="D86" s="34">
        <f>+D84-D85</f>
        <v>195208314.73999992</v>
      </c>
      <c r="E86" s="34">
        <f>+E84-E85</f>
        <v>195208314.74</v>
      </c>
    </row>
    <row r="87" ht="15" customHeight="1" thickTop="1">
      <c r="A87" s="1" t="s">
        <v>75</v>
      </c>
    </row>
    <row r="90" ht="15" customHeight="1">
      <c r="A90" s="52" t="s">
        <v>89</v>
      </c>
    </row>
    <row r="91" ht="15" customHeight="1">
      <c r="A91" s="52" t="s">
        <v>90</v>
      </c>
    </row>
    <row r="92" ht="15" customHeight="1">
      <c r="A92" s="52" t="s">
        <v>91</v>
      </c>
    </row>
  </sheetData>
  <sheetProtection/>
  <mergeCells count="24">
    <mergeCell ref="A50:E50"/>
    <mergeCell ref="A1:F1"/>
    <mergeCell ref="A7:F7"/>
    <mergeCell ref="A8:F8"/>
    <mergeCell ref="A10:F10"/>
    <mergeCell ref="A31:E31"/>
    <mergeCell ref="A47:E47"/>
    <mergeCell ref="A48:E48"/>
    <mergeCell ref="A9:F9"/>
    <mergeCell ref="A28:F28"/>
    <mergeCell ref="A62:E62"/>
    <mergeCell ref="A63:E63"/>
    <mergeCell ref="A65:E65"/>
    <mergeCell ref="A76:E76"/>
    <mergeCell ref="A77:E77"/>
    <mergeCell ref="A79:E79"/>
    <mergeCell ref="A64:E64"/>
    <mergeCell ref="A78:E78"/>
    <mergeCell ref="A29:F29"/>
    <mergeCell ref="A30:F30"/>
    <mergeCell ref="A49:E49"/>
    <mergeCell ref="A13:A15"/>
    <mergeCell ref="A16:A18"/>
    <mergeCell ref="A19:A21"/>
  </mergeCells>
  <printOptions horizontalCentered="1" verticalCentered="1"/>
  <pageMargins left="0.7086614173228347" right="1.18" top="0.3" bottom="0.2" header="0.31496062992125984" footer="0.31496062992125984"/>
  <pageSetup fitToHeight="1" fitToWidth="1" horizontalDpi="600" verticalDpi="6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PageLayoutView="0" workbookViewId="0" topLeftCell="B52">
      <selection activeCell="I77" sqref="I77"/>
    </sheetView>
  </sheetViews>
  <sheetFormatPr defaultColWidth="11.57421875" defaultRowHeight="15" customHeight="1"/>
  <cols>
    <col min="1" max="1" width="65.7109375" style="27" customWidth="1"/>
    <col min="2" max="2" width="23.28125" style="21" customWidth="1"/>
    <col min="3" max="3" width="15.140625" style="21" bestFit="1" customWidth="1"/>
    <col min="4" max="4" width="14.8515625" style="21" customWidth="1"/>
    <col min="5" max="5" width="16.8515625" style="21" bestFit="1" customWidth="1"/>
    <col min="6" max="6" width="18.00390625" style="21" customWidth="1"/>
    <col min="7" max="7" width="13.7109375" style="21" bestFit="1" customWidth="1"/>
    <col min="8" max="8" width="14.140625" style="21" bestFit="1" customWidth="1"/>
    <col min="9" max="9" width="13.7109375" style="21" bestFit="1" customWidth="1"/>
    <col min="10" max="16384" width="11.57421875" style="21" customWidth="1"/>
  </cols>
  <sheetData>
    <row r="1" spans="1:6" ht="15" customHeight="1">
      <c r="A1" s="61" t="s">
        <v>23</v>
      </c>
      <c r="B1" s="61"/>
      <c r="C1" s="61"/>
      <c r="D1" s="61"/>
      <c r="E1" s="61"/>
      <c r="F1" s="61"/>
    </row>
    <row r="2" spans="1:6" ht="15" customHeight="1">
      <c r="A2" s="3" t="s">
        <v>0</v>
      </c>
      <c r="B2" s="4" t="s">
        <v>25</v>
      </c>
      <c r="C2" s="22"/>
      <c r="D2" s="22"/>
      <c r="E2" s="22"/>
      <c r="F2" s="22"/>
    </row>
    <row r="3" spans="1:6" ht="15" customHeight="1">
      <c r="A3" s="3" t="s">
        <v>1</v>
      </c>
      <c r="B3" s="4" t="s">
        <v>24</v>
      </c>
      <c r="C3" s="22"/>
      <c r="D3" s="22"/>
      <c r="E3" s="22"/>
      <c r="F3" s="22"/>
    </row>
    <row r="4" spans="1:6" ht="15" customHeight="1">
      <c r="A4" s="3" t="s">
        <v>12</v>
      </c>
      <c r="B4" s="22" t="s">
        <v>86</v>
      </c>
      <c r="C4" s="22"/>
      <c r="D4" s="22"/>
      <c r="E4" s="22"/>
      <c r="F4" s="22"/>
    </row>
    <row r="5" spans="1:6" ht="15" customHeight="1">
      <c r="A5" s="3" t="s">
        <v>56</v>
      </c>
      <c r="B5" s="23" t="s">
        <v>78</v>
      </c>
      <c r="C5" s="22"/>
      <c r="D5" s="22"/>
      <c r="E5" s="22"/>
      <c r="F5" s="22"/>
    </row>
    <row r="7" spans="1:6" ht="15" customHeight="1">
      <c r="A7" s="61" t="s">
        <v>9</v>
      </c>
      <c r="B7" s="61"/>
      <c r="C7" s="61"/>
      <c r="D7" s="61"/>
      <c r="E7" s="61"/>
      <c r="F7" s="61"/>
    </row>
    <row r="8" spans="1:6" ht="15" customHeight="1">
      <c r="A8" s="61" t="s">
        <v>13</v>
      </c>
      <c r="B8" s="61"/>
      <c r="C8" s="61"/>
      <c r="D8" s="61"/>
      <c r="E8" s="61"/>
      <c r="F8" s="61"/>
    </row>
    <row r="9" spans="1:6" ht="15" customHeight="1">
      <c r="A9" s="62" t="s">
        <v>59</v>
      </c>
      <c r="B9" s="62"/>
      <c r="C9" s="62"/>
      <c r="D9" s="62"/>
      <c r="E9" s="62"/>
      <c r="F9" s="62"/>
    </row>
    <row r="10" spans="1:6" ht="15" customHeight="1">
      <c r="A10" s="63"/>
      <c r="B10" s="63"/>
      <c r="C10" s="63"/>
      <c r="D10" s="63"/>
      <c r="E10" s="63"/>
      <c r="F10" s="63"/>
    </row>
    <row r="11" spans="1:6" ht="15" customHeight="1" thickBot="1">
      <c r="A11" s="53" t="s">
        <v>92</v>
      </c>
      <c r="B11" s="44"/>
      <c r="C11" s="44" t="s">
        <v>40</v>
      </c>
      <c r="D11" s="44" t="s">
        <v>41</v>
      </c>
      <c r="E11" s="44" t="s">
        <v>71</v>
      </c>
      <c r="F11" s="44" t="s">
        <v>64</v>
      </c>
    </row>
    <row r="13" spans="1:5" ht="30">
      <c r="A13" s="64" t="s">
        <v>26</v>
      </c>
      <c r="B13" s="8" t="s">
        <v>83</v>
      </c>
      <c r="C13" s="21">
        <v>434</v>
      </c>
      <c r="D13" s="21">
        <v>284</v>
      </c>
      <c r="E13" s="21">
        <v>307</v>
      </c>
    </row>
    <row r="14" spans="1:6" ht="15" customHeight="1">
      <c r="A14" s="64"/>
      <c r="B14" s="8" t="s">
        <v>84</v>
      </c>
      <c r="C14" s="21">
        <v>1358</v>
      </c>
      <c r="D14" s="21">
        <v>1395</v>
      </c>
      <c r="E14" s="21">
        <v>1419</v>
      </c>
      <c r="F14" s="21">
        <f>AVERAGE(C14:E14)</f>
        <v>1390.6666666666667</v>
      </c>
    </row>
    <row r="15" spans="1:6" ht="15" customHeight="1">
      <c r="A15" s="64"/>
      <c r="B15" s="8" t="s">
        <v>85</v>
      </c>
      <c r="C15" s="21">
        <v>112</v>
      </c>
      <c r="D15" s="21">
        <v>372</v>
      </c>
      <c r="E15" s="21">
        <v>168</v>
      </c>
      <c r="F15" s="21">
        <f>AVERAGE(C15:E15)</f>
        <v>217.33333333333334</v>
      </c>
    </row>
    <row r="16" spans="1:5" ht="30">
      <c r="A16" s="64" t="s">
        <v>27</v>
      </c>
      <c r="B16" s="8" t="s">
        <v>83</v>
      </c>
      <c r="C16" s="21">
        <v>98</v>
      </c>
      <c r="D16" s="21">
        <v>150</v>
      </c>
      <c r="E16" s="21">
        <v>147</v>
      </c>
    </row>
    <row r="17" spans="1:6" ht="15" customHeight="1">
      <c r="A17" s="64"/>
      <c r="B17" s="8" t="s">
        <v>84</v>
      </c>
      <c r="C17" s="21">
        <v>827</v>
      </c>
      <c r="D17" s="21">
        <v>757</v>
      </c>
      <c r="E17" s="21">
        <v>746</v>
      </c>
      <c r="F17" s="21">
        <f>AVERAGE(C17:E17)</f>
        <v>776.6666666666666</v>
      </c>
    </row>
    <row r="18" spans="1:6" ht="15" customHeight="1">
      <c r="A18" s="64"/>
      <c r="B18" s="8" t="s">
        <v>85</v>
      </c>
      <c r="C18" s="21">
        <v>94</v>
      </c>
      <c r="D18" s="21">
        <v>55</v>
      </c>
      <c r="E18" s="21">
        <v>122</v>
      </c>
      <c r="F18" s="21">
        <f>AVERAGE(C18:E18)</f>
        <v>90.33333333333333</v>
      </c>
    </row>
    <row r="19" spans="1:5" ht="30">
      <c r="A19" s="65" t="s">
        <v>28</v>
      </c>
      <c r="B19" s="8" t="s">
        <v>83</v>
      </c>
      <c r="C19" s="21">
        <v>1029</v>
      </c>
      <c r="D19" s="21">
        <v>874</v>
      </c>
      <c r="E19" s="21">
        <v>1019</v>
      </c>
    </row>
    <row r="20" spans="1:6" ht="15" customHeight="1">
      <c r="A20" s="65"/>
      <c r="B20" s="8" t="s">
        <v>84</v>
      </c>
      <c r="C20" s="21">
        <v>600</v>
      </c>
      <c r="D20" s="21">
        <v>721</v>
      </c>
      <c r="E20" s="21">
        <v>637</v>
      </c>
      <c r="F20" s="21">
        <f>AVERAGE(C20:E20)</f>
        <v>652.6666666666666</v>
      </c>
    </row>
    <row r="21" spans="1:6" ht="15" customHeight="1">
      <c r="A21" s="65"/>
      <c r="B21" s="8" t="s">
        <v>85</v>
      </c>
      <c r="C21" s="21">
        <v>282</v>
      </c>
      <c r="D21" s="21">
        <v>408</v>
      </c>
      <c r="E21" s="21">
        <v>192</v>
      </c>
      <c r="F21" s="21">
        <f>AVERAGE(C21:E21)</f>
        <v>294</v>
      </c>
    </row>
    <row r="23" spans="1:6" ht="15" customHeight="1" thickBot="1">
      <c r="A23" s="32" t="s">
        <v>14</v>
      </c>
      <c r="B23" s="33" t="s">
        <v>62</v>
      </c>
      <c r="C23" s="33">
        <f>+C14+C15+C17+C18+C20+C21</f>
        <v>3273</v>
      </c>
      <c r="D23" s="33">
        <f>+D14+D15+D17+D18+D20+D21</f>
        <v>3708</v>
      </c>
      <c r="E23" s="33">
        <f>+E14+E15+E17+E18+E20+E21</f>
        <v>3284</v>
      </c>
      <c r="F23" s="33">
        <f>AVERAGE(C23:E23)</f>
        <v>3421.6666666666665</v>
      </c>
    </row>
    <row r="24" spans="1:6" ht="15" customHeight="1" thickTop="1">
      <c r="A24" s="35" t="s">
        <v>50</v>
      </c>
      <c r="B24" s="36"/>
      <c r="C24" s="36"/>
      <c r="D24" s="36"/>
      <c r="E24" s="36"/>
      <c r="F24" s="36"/>
    </row>
    <row r="25" ht="15" customHeight="1">
      <c r="A25" s="1" t="s">
        <v>75</v>
      </c>
    </row>
    <row r="26" ht="15" customHeight="1">
      <c r="A26" s="1"/>
    </row>
    <row r="28" spans="1:6" ht="15" customHeight="1">
      <c r="A28" s="62" t="s">
        <v>15</v>
      </c>
      <c r="B28" s="62"/>
      <c r="C28" s="62"/>
      <c r="D28" s="62"/>
      <c r="E28" s="62"/>
      <c r="F28" s="62"/>
    </row>
    <row r="29" spans="1:6" ht="15" customHeight="1">
      <c r="A29" s="61" t="s">
        <v>38</v>
      </c>
      <c r="B29" s="61"/>
      <c r="C29" s="61"/>
      <c r="D29" s="61"/>
      <c r="E29" s="61"/>
      <c r="F29" s="61"/>
    </row>
    <row r="30" spans="1:6" ht="15" customHeight="1">
      <c r="A30" s="62" t="s">
        <v>63</v>
      </c>
      <c r="B30" s="62"/>
      <c r="C30" s="62"/>
      <c r="D30" s="62"/>
      <c r="E30" s="62"/>
      <c r="F30" s="62"/>
    </row>
    <row r="31" spans="1:5" ht="15" customHeight="1">
      <c r="A31" s="63"/>
      <c r="B31" s="63"/>
      <c r="C31" s="63"/>
      <c r="D31" s="63"/>
      <c r="E31" s="63"/>
    </row>
    <row r="32" spans="1:6" ht="15" customHeight="1" thickBot="1">
      <c r="A32" s="53" t="s">
        <v>92</v>
      </c>
      <c r="B32" s="25"/>
      <c r="C32" s="25" t="s">
        <v>40</v>
      </c>
      <c r="D32" s="25" t="s">
        <v>41</v>
      </c>
      <c r="E32" s="25" t="s">
        <v>71</v>
      </c>
      <c r="F32" s="25" t="s">
        <v>42</v>
      </c>
    </row>
    <row r="34" spans="1:6" ht="15" customHeight="1">
      <c r="A34" s="29" t="s">
        <v>26</v>
      </c>
      <c r="B34" s="21" t="s">
        <v>70</v>
      </c>
      <c r="C34" s="21">
        <v>98143395</v>
      </c>
      <c r="D34" s="21">
        <v>101194485</v>
      </c>
      <c r="E34" s="21">
        <v>102937965</v>
      </c>
      <c r="F34" s="21">
        <f aca="true" t="shared" si="0" ref="F34:F39">SUM(C34:E34)</f>
        <v>302275845</v>
      </c>
    </row>
    <row r="35" spans="1:6" ht="15" customHeight="1">
      <c r="A35" s="29"/>
      <c r="B35" s="21" t="s">
        <v>69</v>
      </c>
      <c r="C35" s="21">
        <v>8136240</v>
      </c>
      <c r="D35" s="21">
        <v>26878650</v>
      </c>
      <c r="E35" s="21">
        <v>12131715</v>
      </c>
      <c r="F35" s="21">
        <f t="shared" si="0"/>
        <v>47146605</v>
      </c>
    </row>
    <row r="36" spans="1:6" ht="15" customHeight="1">
      <c r="A36" s="29" t="s">
        <v>27</v>
      </c>
      <c r="B36" s="21" t="s">
        <v>70</v>
      </c>
      <c r="C36" s="21">
        <v>24030966</v>
      </c>
      <c r="D36" s="21">
        <v>21996906</v>
      </c>
      <c r="E36" s="21">
        <v>21677268</v>
      </c>
      <c r="F36" s="21">
        <f t="shared" si="0"/>
        <v>67705140</v>
      </c>
    </row>
    <row r="37" spans="1:6" ht="15" customHeight="1">
      <c r="A37" s="29"/>
      <c r="B37" s="21" t="s">
        <v>69</v>
      </c>
      <c r="C37" s="21">
        <v>2731452</v>
      </c>
      <c r="D37" s="21">
        <v>1598190</v>
      </c>
      <c r="E37" s="21">
        <v>3545076</v>
      </c>
      <c r="F37" s="21">
        <f t="shared" si="0"/>
        <v>7874718</v>
      </c>
    </row>
    <row r="38" spans="1:6" ht="15" customHeight="1">
      <c r="A38" s="29" t="s">
        <v>28</v>
      </c>
      <c r="B38" s="21" t="s">
        <v>70</v>
      </c>
      <c r="C38" s="21">
        <v>124999998.47999999</v>
      </c>
      <c r="D38" s="21">
        <v>150208331.815</v>
      </c>
      <c r="E38" s="21">
        <v>132708331.80499998</v>
      </c>
      <c r="F38" s="21">
        <f t="shared" si="0"/>
        <v>407916662.0999999</v>
      </c>
    </row>
    <row r="39" spans="1:6" ht="15" customHeight="1">
      <c r="A39" s="29"/>
      <c r="B39" s="21" t="s">
        <v>69</v>
      </c>
      <c r="C39" s="21">
        <v>58749999.97999999</v>
      </c>
      <c r="D39" s="21">
        <v>85000000.025</v>
      </c>
      <c r="E39" s="21">
        <v>40000000.03999999</v>
      </c>
      <c r="F39" s="21">
        <f t="shared" si="0"/>
        <v>183750000.045</v>
      </c>
    </row>
    <row r="41" spans="1:6" ht="15" customHeight="1" thickBot="1">
      <c r="A41" s="32" t="s">
        <v>14</v>
      </c>
      <c r="B41" s="33"/>
      <c r="C41" s="33">
        <f>SUM(C34:C40)</f>
        <v>316792051.46</v>
      </c>
      <c r="D41" s="33">
        <f>SUM(D34:D40)</f>
        <v>386876562.84000003</v>
      </c>
      <c r="E41" s="33">
        <f>SUM(E34:E40)</f>
        <v>313000355.8449999</v>
      </c>
      <c r="F41" s="33">
        <f>SUM(F34:F40)</f>
        <v>1016668970.1449999</v>
      </c>
    </row>
    <row r="42" ht="15" customHeight="1" thickTop="1">
      <c r="A42" s="35" t="s">
        <v>50</v>
      </c>
    </row>
    <row r="43" ht="15" customHeight="1">
      <c r="A43" s="1" t="s">
        <v>75</v>
      </c>
    </row>
    <row r="44" ht="15" customHeight="1">
      <c r="A44" s="1"/>
    </row>
    <row r="45" ht="15" customHeight="1">
      <c r="A45" s="1"/>
    </row>
    <row r="47" spans="1:5" ht="15" customHeight="1">
      <c r="A47" s="61" t="s">
        <v>16</v>
      </c>
      <c r="B47" s="61"/>
      <c r="C47" s="61"/>
      <c r="D47" s="61"/>
      <c r="E47" s="61"/>
    </row>
    <row r="48" spans="1:5" ht="15" customHeight="1">
      <c r="A48" s="61" t="s">
        <v>39</v>
      </c>
      <c r="B48" s="61"/>
      <c r="C48" s="61"/>
      <c r="D48" s="61"/>
      <c r="E48" s="61"/>
    </row>
    <row r="49" spans="1:5" ht="15" customHeight="1">
      <c r="A49" s="62" t="s">
        <v>63</v>
      </c>
      <c r="B49" s="62"/>
      <c r="C49" s="62"/>
      <c r="D49" s="62"/>
      <c r="E49" s="62"/>
    </row>
    <row r="50" spans="1:5" ht="15" customHeight="1">
      <c r="A50" s="63"/>
      <c r="B50" s="63"/>
      <c r="C50" s="63"/>
      <c r="D50" s="63"/>
      <c r="E50" s="63"/>
    </row>
    <row r="51" spans="1:5" ht="15" customHeight="1" thickBot="1">
      <c r="A51" s="43" t="s">
        <v>10</v>
      </c>
      <c r="B51" s="44" t="s">
        <v>40</v>
      </c>
      <c r="C51" s="44" t="s">
        <v>41</v>
      </c>
      <c r="D51" s="44" t="s">
        <v>71</v>
      </c>
      <c r="E51" s="44" t="s">
        <v>42</v>
      </c>
    </row>
    <row r="53" spans="1:5" ht="15" customHeight="1">
      <c r="A53" s="27" t="s">
        <v>29</v>
      </c>
      <c r="B53" s="21">
        <f>SUM(C34:C37)</f>
        <v>133042053</v>
      </c>
      <c r="C53" s="21">
        <f>SUM(D34:D37)</f>
        <v>151668231</v>
      </c>
      <c r="D53" s="21">
        <f>SUM(E34:E37)</f>
        <v>140292024</v>
      </c>
      <c r="E53" s="21">
        <f>SUM(B53:D53)</f>
        <v>425002308</v>
      </c>
    </row>
    <row r="54" spans="1:5" ht="15" customHeight="1">
      <c r="A54" s="27" t="s">
        <v>51</v>
      </c>
      <c r="B54" s="21">
        <f>SUM(C38:C39)</f>
        <v>183749998.45999998</v>
      </c>
      <c r="C54" s="21">
        <f>SUM(D38:D39)</f>
        <v>235208331.84</v>
      </c>
      <c r="D54" s="21">
        <f>SUM(E38:E39)</f>
        <v>172708331.84499997</v>
      </c>
      <c r="E54" s="21">
        <f>SUM(B54:D54)</f>
        <v>591666662.145</v>
      </c>
    </row>
    <row r="55" spans="1:5" ht="15" customHeight="1">
      <c r="A55" s="27" t="s">
        <v>11</v>
      </c>
      <c r="E55" s="21">
        <f>SUM(B55:D55)</f>
        <v>0</v>
      </c>
    </row>
    <row r="56" spans="1:5" ht="15" customHeight="1">
      <c r="A56" s="27" t="s">
        <v>7</v>
      </c>
      <c r="E56" s="21">
        <f>SUM(B56:D56)</f>
        <v>0</v>
      </c>
    </row>
    <row r="57" spans="1:5" ht="15" customHeight="1">
      <c r="A57" s="27" t="s">
        <v>8</v>
      </c>
      <c r="E57" s="21">
        <f>SUM(B57:D57)</f>
        <v>0</v>
      </c>
    </row>
    <row r="58" spans="1:5" ht="15" customHeight="1" thickBot="1">
      <c r="A58" s="32" t="s">
        <v>14</v>
      </c>
      <c r="B58" s="33">
        <f>SUM(B53:B57)</f>
        <v>316792051.46</v>
      </c>
      <c r="C58" s="33">
        <f>SUM(C53:C57)</f>
        <v>386876562.84000003</v>
      </c>
      <c r="D58" s="33">
        <f>SUM(D53:D57)</f>
        <v>313000355.84499997</v>
      </c>
      <c r="E58" s="33">
        <f>SUM(E53:E57)</f>
        <v>1016668970.145</v>
      </c>
    </row>
    <row r="59" ht="15" customHeight="1" thickTop="1">
      <c r="A59" s="1" t="s">
        <v>75</v>
      </c>
    </row>
    <row r="60" ht="15" customHeight="1">
      <c r="A60" s="1"/>
    </row>
    <row r="62" spans="1:5" ht="15" customHeight="1">
      <c r="A62" s="61" t="s">
        <v>52</v>
      </c>
      <c r="B62" s="61"/>
      <c r="C62" s="61"/>
      <c r="D62" s="61"/>
      <c r="E62" s="61"/>
    </row>
    <row r="63" spans="1:5" ht="15" customHeight="1">
      <c r="A63" s="61" t="s">
        <v>17</v>
      </c>
      <c r="B63" s="61"/>
      <c r="C63" s="61"/>
      <c r="D63" s="61"/>
      <c r="E63" s="61"/>
    </row>
    <row r="64" spans="1:5" ht="15" customHeight="1">
      <c r="A64" s="62" t="s">
        <v>63</v>
      </c>
      <c r="B64" s="62"/>
      <c r="C64" s="62"/>
      <c r="D64" s="62"/>
      <c r="E64" s="62"/>
    </row>
    <row r="65" spans="1:5" ht="15" customHeight="1">
      <c r="A65" s="63"/>
      <c r="B65" s="63"/>
      <c r="C65" s="63"/>
      <c r="D65" s="63"/>
      <c r="E65" s="63"/>
    </row>
    <row r="66" spans="1:5" ht="15" customHeight="1" thickBot="1">
      <c r="A66" s="43" t="s">
        <v>10</v>
      </c>
      <c r="B66" s="44" t="s">
        <v>40</v>
      </c>
      <c r="C66" s="44" t="s">
        <v>41</v>
      </c>
      <c r="D66" s="44" t="s">
        <v>71</v>
      </c>
      <c r="E66" s="44" t="s">
        <v>42</v>
      </c>
    </row>
    <row r="68" spans="1:5" ht="15" customHeight="1">
      <c r="A68" s="21" t="s">
        <v>87</v>
      </c>
      <c r="B68" s="21">
        <v>37925885</v>
      </c>
      <c r="C68" s="21">
        <v>46251001.99999997</v>
      </c>
      <c r="D68" s="21">
        <v>37010557.99999994</v>
      </c>
      <c r="E68" s="21">
        <v>37925885</v>
      </c>
    </row>
    <row r="69" spans="1:9" ht="15" customHeight="1">
      <c r="A69" s="21" t="s">
        <v>18</v>
      </c>
      <c r="B69" s="21">
        <v>141367169.99999997</v>
      </c>
      <c r="C69" s="21">
        <v>142427786.99999997</v>
      </c>
      <c r="D69" s="21">
        <v>142413258.00000003</v>
      </c>
      <c r="E69" s="21">
        <v>426208215</v>
      </c>
      <c r="G69" s="54">
        <v>219283831.84</v>
      </c>
      <c r="H69" s="54">
        <v>220344448.84</v>
      </c>
      <c r="I69" s="54">
        <v>213888702.94</v>
      </c>
    </row>
    <row r="70" spans="1:5" ht="15" customHeight="1">
      <c r="A70" s="21" t="s">
        <v>19</v>
      </c>
      <c r="B70" s="21">
        <v>179293054.99999997</v>
      </c>
      <c r="C70" s="21">
        <v>188678788.99999994</v>
      </c>
      <c r="D70" s="21">
        <v>179423815.99999997</v>
      </c>
      <c r="E70" s="21">
        <v>464134100</v>
      </c>
    </row>
    <row r="71" spans="1:6" ht="15" customHeight="1">
      <c r="A71" s="21" t="s">
        <v>20</v>
      </c>
      <c r="B71" s="27">
        <v>133042053</v>
      </c>
      <c r="C71" s="27">
        <v>151668231</v>
      </c>
      <c r="D71" s="27">
        <v>140292024</v>
      </c>
      <c r="E71" s="27">
        <v>425002308</v>
      </c>
      <c r="F71" s="42"/>
    </row>
    <row r="72" spans="1:5" ht="15" customHeight="1" thickBot="1">
      <c r="A72" s="33" t="s">
        <v>21</v>
      </c>
      <c r="B72" s="33">
        <f>+B70-B71</f>
        <v>46251001.99999997</v>
      </c>
      <c r="C72" s="33">
        <f>+C70-C71</f>
        <v>37010557.99999994</v>
      </c>
      <c r="D72" s="33">
        <f>+D70-D71</f>
        <v>39131791.99999997</v>
      </c>
      <c r="E72" s="33">
        <f>+E70-E71</f>
        <v>39131792</v>
      </c>
    </row>
    <row r="73" ht="15" customHeight="1" thickTop="1">
      <c r="A73" s="1" t="s">
        <v>75</v>
      </c>
    </row>
    <row r="74" ht="15" customHeight="1">
      <c r="A74" s="1"/>
    </row>
    <row r="75" ht="15" customHeight="1">
      <c r="A75" s="21"/>
    </row>
    <row r="76" spans="1:6" ht="15" customHeight="1">
      <c r="A76" s="61" t="s">
        <v>53</v>
      </c>
      <c r="B76" s="61"/>
      <c r="C76" s="61"/>
      <c r="D76" s="61"/>
      <c r="E76" s="61"/>
      <c r="F76" s="22" t="s">
        <v>67</v>
      </c>
    </row>
    <row r="77" spans="1:9" ht="15" customHeight="1">
      <c r="A77" s="61" t="s">
        <v>58</v>
      </c>
      <c r="B77" s="61"/>
      <c r="C77" s="61"/>
      <c r="D77" s="61"/>
      <c r="E77" s="61"/>
      <c r="F77" s="22">
        <f>E69+E83</f>
        <v>1034958202.1</v>
      </c>
      <c r="H77" s="21">
        <v>1034958202.1</v>
      </c>
      <c r="I77" s="42" t="s">
        <v>95</v>
      </c>
    </row>
    <row r="78" spans="1:6" ht="15" customHeight="1">
      <c r="A78" s="62" t="s">
        <v>63</v>
      </c>
      <c r="B78" s="62"/>
      <c r="C78" s="62"/>
      <c r="D78" s="62"/>
      <c r="E78" s="62"/>
      <c r="F78" s="22"/>
    </row>
    <row r="79" spans="1:5" ht="15" customHeight="1">
      <c r="A79" s="63"/>
      <c r="B79" s="63"/>
      <c r="C79" s="63"/>
      <c r="D79" s="63"/>
      <c r="E79" s="63"/>
    </row>
    <row r="80" spans="1:5" ht="15" customHeight="1" thickBot="1">
      <c r="A80" s="43" t="s">
        <v>10</v>
      </c>
      <c r="B80" s="44" t="s">
        <v>40</v>
      </c>
      <c r="C80" s="44" t="s">
        <v>41</v>
      </c>
      <c r="D80" s="44" t="s">
        <v>71</v>
      </c>
      <c r="E80" s="44" t="s">
        <v>42</v>
      </c>
    </row>
    <row r="82" spans="1:5" ht="15" customHeight="1">
      <c r="A82" s="21" t="s">
        <v>87</v>
      </c>
      <c r="B82" s="21">
        <f>+'2 T'!E86</f>
        <v>195208314.74</v>
      </c>
      <c r="C82" s="21">
        <v>214376978.11999995</v>
      </c>
      <c r="D82" s="21">
        <v>182085308.11999992</v>
      </c>
      <c r="E82" s="21">
        <f>+B82</f>
        <v>195208314.74</v>
      </c>
    </row>
    <row r="83" spans="1:9" ht="15" customHeight="1">
      <c r="A83" s="21" t="s">
        <v>18</v>
      </c>
      <c r="B83" s="21">
        <v>202916661.84</v>
      </c>
      <c r="C83" s="21">
        <v>202916661.84</v>
      </c>
      <c r="D83" s="21">
        <v>202916663.42</v>
      </c>
      <c r="E83" s="21">
        <f>SUM(B83:D83)</f>
        <v>608749987.1</v>
      </c>
      <c r="G83" s="54">
        <v>125000000</v>
      </c>
      <c r="H83" s="54">
        <v>125000000</v>
      </c>
      <c r="I83" s="54">
        <v>131441218.48</v>
      </c>
    </row>
    <row r="84" spans="1:5" ht="15" customHeight="1">
      <c r="A84" s="21" t="s">
        <v>19</v>
      </c>
      <c r="B84" s="21">
        <f>+B82+B83</f>
        <v>398124976.58000004</v>
      </c>
      <c r="C84" s="21">
        <f>+C82+C83</f>
        <v>417293639.9599999</v>
      </c>
      <c r="D84" s="21">
        <f>+D82+D83</f>
        <v>385001971.5399999</v>
      </c>
      <c r="E84" s="21">
        <f>+E82+E83</f>
        <v>803958301.84</v>
      </c>
    </row>
    <row r="85" spans="1:6" ht="15" customHeight="1">
      <c r="A85" s="21" t="s">
        <v>20</v>
      </c>
      <c r="B85" s="27">
        <v>183749998.45999998</v>
      </c>
      <c r="C85" s="27">
        <v>235208331.84</v>
      </c>
      <c r="D85" s="27">
        <v>172708331.84499997</v>
      </c>
      <c r="E85" s="21">
        <f>SUM(B85:D85)</f>
        <v>591666662.145</v>
      </c>
      <c r="F85" s="42"/>
    </row>
    <row r="86" spans="1:5" ht="15" customHeight="1" thickBot="1">
      <c r="A86" s="33" t="s">
        <v>21</v>
      </c>
      <c r="B86" s="33">
        <f>+B84-B85</f>
        <v>214374978.12000006</v>
      </c>
      <c r="C86" s="33">
        <f>+C84-C85</f>
        <v>182085308.11999992</v>
      </c>
      <c r="D86" s="33">
        <f>+D84-D85</f>
        <v>212293639.69499993</v>
      </c>
      <c r="E86" s="33">
        <f>+E84-E85</f>
        <v>212291639.69500005</v>
      </c>
    </row>
    <row r="87" ht="15" customHeight="1" thickTop="1">
      <c r="A87" s="1" t="s">
        <v>75</v>
      </c>
    </row>
    <row r="90" ht="15" customHeight="1">
      <c r="A90" s="52" t="s">
        <v>89</v>
      </c>
    </row>
    <row r="91" ht="15" customHeight="1">
      <c r="A91" s="52" t="s">
        <v>90</v>
      </c>
    </row>
    <row r="92" ht="15" customHeight="1">
      <c r="A92" s="52" t="s">
        <v>91</v>
      </c>
    </row>
  </sheetData>
  <sheetProtection/>
  <mergeCells count="24">
    <mergeCell ref="A79:E79"/>
    <mergeCell ref="A49:E49"/>
    <mergeCell ref="A64:E64"/>
    <mergeCell ref="A78:E78"/>
    <mergeCell ref="A13:A15"/>
    <mergeCell ref="A10:F10"/>
    <mergeCell ref="A31:E31"/>
    <mergeCell ref="A76:E76"/>
    <mergeCell ref="A77:E77"/>
    <mergeCell ref="A65:E65"/>
    <mergeCell ref="A9:F9"/>
    <mergeCell ref="A28:F28"/>
    <mergeCell ref="A29:F29"/>
    <mergeCell ref="A16:A18"/>
    <mergeCell ref="A19:A21"/>
    <mergeCell ref="A1:F1"/>
    <mergeCell ref="A47:E47"/>
    <mergeCell ref="A48:E48"/>
    <mergeCell ref="A50:E50"/>
    <mergeCell ref="A62:E62"/>
    <mergeCell ref="A63:E63"/>
    <mergeCell ref="A7:F7"/>
    <mergeCell ref="A30:F30"/>
    <mergeCell ref="A8:F8"/>
  </mergeCells>
  <printOptions horizontalCentered="1" verticalCentered="1"/>
  <pageMargins left="0.7086614173228347" right="1.18" top="0.3" bottom="0.2" header="0.31496062992125984" footer="0.31496062992125984"/>
  <pageSetup fitToHeight="1" fitToWidth="1" horizontalDpi="600" verticalDpi="6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PageLayoutView="0" workbookViewId="0" topLeftCell="A1">
      <selection activeCell="H84" sqref="H84"/>
    </sheetView>
  </sheetViews>
  <sheetFormatPr defaultColWidth="11.57421875" defaultRowHeight="15" customHeight="1"/>
  <cols>
    <col min="1" max="1" width="65.7109375" style="27" customWidth="1"/>
    <col min="2" max="2" width="23.28125" style="21" customWidth="1"/>
    <col min="3" max="3" width="15.421875" style="21" bestFit="1" customWidth="1"/>
    <col min="4" max="4" width="14.8515625" style="21" customWidth="1"/>
    <col min="5" max="5" width="16.8515625" style="21" bestFit="1" customWidth="1"/>
    <col min="6" max="6" width="18.00390625" style="21" customWidth="1"/>
    <col min="7" max="7" width="13.7109375" style="21" bestFit="1" customWidth="1"/>
    <col min="8" max="8" width="14.140625" style="21" bestFit="1" customWidth="1"/>
    <col min="9" max="16384" width="11.57421875" style="21" customWidth="1"/>
  </cols>
  <sheetData>
    <row r="1" spans="1:6" ht="15" customHeight="1">
      <c r="A1" s="61" t="s">
        <v>23</v>
      </c>
      <c r="B1" s="61"/>
      <c r="C1" s="61"/>
      <c r="D1" s="61"/>
      <c r="E1" s="61"/>
      <c r="F1" s="61"/>
    </row>
    <row r="2" spans="1:6" ht="15" customHeight="1">
      <c r="A2" s="3" t="s">
        <v>0</v>
      </c>
      <c r="B2" s="4" t="s">
        <v>25</v>
      </c>
      <c r="C2" s="22"/>
      <c r="D2" s="22"/>
      <c r="E2" s="22"/>
      <c r="F2" s="22"/>
    </row>
    <row r="3" spans="1:6" ht="15" customHeight="1">
      <c r="A3" s="3" t="s">
        <v>1</v>
      </c>
      <c r="B3" s="4" t="s">
        <v>24</v>
      </c>
      <c r="C3" s="22"/>
      <c r="D3" s="22"/>
      <c r="E3" s="22"/>
      <c r="F3" s="22"/>
    </row>
    <row r="4" spans="1:6" ht="15" customHeight="1">
      <c r="A4" s="3" t="s">
        <v>12</v>
      </c>
      <c r="B4" s="22" t="s">
        <v>86</v>
      </c>
      <c r="C4" s="22"/>
      <c r="D4" s="22"/>
      <c r="E4" s="22"/>
      <c r="F4" s="22"/>
    </row>
    <row r="5" spans="1:6" ht="15" customHeight="1">
      <c r="A5" s="3" t="s">
        <v>56</v>
      </c>
      <c r="B5" s="23" t="s">
        <v>79</v>
      </c>
      <c r="C5" s="22"/>
      <c r="D5" s="22"/>
      <c r="E5" s="22"/>
      <c r="F5" s="22"/>
    </row>
    <row r="7" spans="1:6" ht="15" customHeight="1">
      <c r="A7" s="61" t="s">
        <v>9</v>
      </c>
      <c r="B7" s="61"/>
      <c r="C7" s="61"/>
      <c r="D7" s="61"/>
      <c r="E7" s="61"/>
      <c r="F7" s="61"/>
    </row>
    <row r="8" spans="1:6" ht="15" customHeight="1">
      <c r="A8" s="61" t="s">
        <v>13</v>
      </c>
      <c r="B8" s="61"/>
      <c r="C8" s="61"/>
      <c r="D8" s="61"/>
      <c r="E8" s="61"/>
      <c r="F8" s="61"/>
    </row>
    <row r="9" spans="1:6" ht="15" customHeight="1">
      <c r="A9" s="62" t="s">
        <v>59</v>
      </c>
      <c r="B9" s="62"/>
      <c r="C9" s="62"/>
      <c r="D9" s="62"/>
      <c r="E9" s="62"/>
      <c r="F9" s="62"/>
    </row>
    <row r="10" spans="1:6" ht="15" customHeight="1">
      <c r="A10" s="47"/>
      <c r="B10" s="47"/>
      <c r="C10" s="47"/>
      <c r="D10" s="47"/>
      <c r="E10" s="47"/>
      <c r="F10" s="47"/>
    </row>
    <row r="11" spans="1:6" ht="15" customHeight="1" thickBot="1">
      <c r="A11" s="53" t="s">
        <v>92</v>
      </c>
      <c r="B11" s="44"/>
      <c r="C11" s="44" t="s">
        <v>43</v>
      </c>
      <c r="D11" s="44" t="s">
        <v>44</v>
      </c>
      <c r="E11" s="44" t="s">
        <v>45</v>
      </c>
      <c r="F11" s="44" t="s">
        <v>64</v>
      </c>
    </row>
    <row r="13" spans="1:5" ht="30">
      <c r="A13" s="64" t="s">
        <v>26</v>
      </c>
      <c r="B13" s="8" t="s">
        <v>83</v>
      </c>
      <c r="C13" s="21">
        <v>322</v>
      </c>
      <c r="D13" s="21">
        <v>353</v>
      </c>
      <c r="E13" s="21">
        <v>144</v>
      </c>
    </row>
    <row r="14" spans="1:6" ht="15" customHeight="1">
      <c r="A14" s="64"/>
      <c r="B14" s="8" t="s">
        <v>84</v>
      </c>
      <c r="C14" s="21">
        <v>1418</v>
      </c>
      <c r="D14" s="21">
        <v>1349</v>
      </c>
      <c r="E14" s="21">
        <v>1541</v>
      </c>
      <c r="F14" s="21">
        <f>AVERAGE(C14:E14)</f>
        <v>1436</v>
      </c>
    </row>
    <row r="15" spans="1:6" ht="15" customHeight="1">
      <c r="A15" s="64"/>
      <c r="B15" s="8" t="s">
        <v>85</v>
      </c>
      <c r="C15" s="21">
        <v>169</v>
      </c>
      <c r="D15" s="21">
        <v>224</v>
      </c>
      <c r="E15" s="21">
        <v>277</v>
      </c>
      <c r="F15" s="21">
        <f>AVERAGE(C15:E15)</f>
        <v>223.33333333333334</v>
      </c>
    </row>
    <row r="16" spans="1:5" ht="30">
      <c r="A16" s="64" t="s">
        <v>27</v>
      </c>
      <c r="B16" s="8" t="s">
        <v>83</v>
      </c>
      <c r="C16" s="21">
        <v>186</v>
      </c>
      <c r="D16" s="21">
        <v>110</v>
      </c>
      <c r="E16" s="21">
        <v>83</v>
      </c>
    </row>
    <row r="17" spans="1:6" ht="15" customHeight="1">
      <c r="A17" s="64"/>
      <c r="B17" s="8" t="s">
        <v>84</v>
      </c>
      <c r="C17" s="21">
        <v>709</v>
      </c>
      <c r="D17" s="21">
        <v>783</v>
      </c>
      <c r="E17" s="21">
        <v>824</v>
      </c>
      <c r="F17" s="21">
        <f>AVERAGE(C17:E17)</f>
        <v>772</v>
      </c>
    </row>
    <row r="18" spans="1:6" ht="15" customHeight="1">
      <c r="A18" s="64"/>
      <c r="B18" s="8" t="s">
        <v>85</v>
      </c>
      <c r="C18" s="21">
        <v>124</v>
      </c>
      <c r="D18" s="21">
        <v>165</v>
      </c>
      <c r="E18" s="21">
        <v>64</v>
      </c>
      <c r="F18" s="21">
        <f>AVERAGE(C18:E18)</f>
        <v>117.66666666666667</v>
      </c>
    </row>
    <row r="19" spans="1:5" ht="30">
      <c r="A19" s="65" t="s">
        <v>28</v>
      </c>
      <c r="B19" s="8" t="s">
        <v>83</v>
      </c>
      <c r="C19" s="21">
        <v>990</v>
      </c>
      <c r="D19" s="21">
        <v>1290</v>
      </c>
      <c r="E19" s="21">
        <v>988</v>
      </c>
    </row>
    <row r="20" spans="1:6" ht="15" customHeight="1">
      <c r="A20" s="65"/>
      <c r="B20" s="8" t="s">
        <v>84</v>
      </c>
      <c r="C20" s="21">
        <v>727</v>
      </c>
      <c r="D20" s="21">
        <v>786</v>
      </c>
      <c r="E20" s="21">
        <v>1007</v>
      </c>
      <c r="F20" s="21">
        <f>AVERAGE(C20:E20)</f>
        <v>840</v>
      </c>
    </row>
    <row r="21" spans="1:6" ht="15" customHeight="1">
      <c r="A21" s="65"/>
      <c r="B21" s="8" t="s">
        <v>85</v>
      </c>
      <c r="C21" s="21">
        <v>276</v>
      </c>
      <c r="D21" s="21">
        <v>35</v>
      </c>
      <c r="E21" s="21">
        <v>416</v>
      </c>
      <c r="F21" s="21">
        <f>AVERAGE(C21:E21)</f>
        <v>242.33333333333334</v>
      </c>
    </row>
    <row r="23" spans="1:6" ht="15" customHeight="1" thickBot="1">
      <c r="A23" s="32" t="s">
        <v>14</v>
      </c>
      <c r="B23" s="33" t="s">
        <v>62</v>
      </c>
      <c r="C23" s="33">
        <f>+C14+C15+C17+C18+C20+C21</f>
        <v>3423</v>
      </c>
      <c r="D23" s="33">
        <f>+D14+D15+D17+D18+D20+D21</f>
        <v>3342</v>
      </c>
      <c r="E23" s="33">
        <f>+E14+E15+E17+E18+E20+E21</f>
        <v>4129</v>
      </c>
      <c r="F23" s="33">
        <f>AVERAGE(C23:E23)</f>
        <v>3631.3333333333335</v>
      </c>
    </row>
    <row r="24" spans="1:6" ht="15" customHeight="1" thickTop="1">
      <c r="A24" s="35" t="s">
        <v>50</v>
      </c>
      <c r="B24" s="36"/>
      <c r="C24" s="36"/>
      <c r="D24" s="36"/>
      <c r="E24" s="36"/>
      <c r="F24" s="36"/>
    </row>
    <row r="25" ht="15" customHeight="1">
      <c r="A25" s="1" t="s">
        <v>75</v>
      </c>
    </row>
    <row r="26" ht="15" customHeight="1">
      <c r="A26" s="1"/>
    </row>
    <row r="28" spans="1:6" ht="15" customHeight="1">
      <c r="A28" s="62" t="s">
        <v>15</v>
      </c>
      <c r="B28" s="62"/>
      <c r="C28" s="62"/>
      <c r="D28" s="62"/>
      <c r="E28" s="62"/>
      <c r="F28" s="62"/>
    </row>
    <row r="29" spans="1:6" ht="15" customHeight="1">
      <c r="A29" s="61" t="s">
        <v>38</v>
      </c>
      <c r="B29" s="61"/>
      <c r="C29" s="61"/>
      <c r="D29" s="61"/>
      <c r="E29" s="61"/>
      <c r="F29" s="61"/>
    </row>
    <row r="30" spans="1:6" ht="15" customHeight="1">
      <c r="A30" s="62" t="s">
        <v>63</v>
      </c>
      <c r="B30" s="62"/>
      <c r="C30" s="62"/>
      <c r="D30" s="62"/>
      <c r="E30" s="62"/>
      <c r="F30" s="62"/>
    </row>
    <row r="31" spans="1:5" ht="15" customHeight="1">
      <c r="A31" s="63"/>
      <c r="B31" s="63"/>
      <c r="C31" s="63"/>
      <c r="D31" s="63"/>
      <c r="E31" s="63"/>
    </row>
    <row r="32" spans="1:6" ht="15" customHeight="1" thickBot="1">
      <c r="A32" s="53" t="s">
        <v>92</v>
      </c>
      <c r="B32" s="25"/>
      <c r="C32" s="25" t="s">
        <v>43</v>
      </c>
      <c r="D32" s="25" t="s">
        <v>44</v>
      </c>
      <c r="E32" s="25" t="s">
        <v>45</v>
      </c>
      <c r="F32" s="25" t="s">
        <v>46</v>
      </c>
    </row>
    <row r="34" spans="1:6" ht="15" customHeight="1">
      <c r="A34" s="29" t="s">
        <v>26</v>
      </c>
      <c r="B34" s="21" t="s">
        <v>70</v>
      </c>
      <c r="C34" s="21">
        <v>103010610</v>
      </c>
      <c r="D34" s="21">
        <v>97998105</v>
      </c>
      <c r="E34" s="21">
        <v>111945945</v>
      </c>
      <c r="F34" s="21">
        <f aca="true" t="shared" si="0" ref="F34:F39">SUM(C34:E34)</f>
        <v>312954660</v>
      </c>
    </row>
    <row r="35" spans="1:6" ht="15" customHeight="1">
      <c r="A35" s="29"/>
      <c r="B35" s="21" t="s">
        <v>69</v>
      </c>
      <c r="C35" s="21">
        <v>12277005</v>
      </c>
      <c r="D35" s="21">
        <v>16272480</v>
      </c>
      <c r="E35" s="21">
        <v>22156725</v>
      </c>
      <c r="F35" s="21">
        <f t="shared" si="0"/>
        <v>50706210</v>
      </c>
    </row>
    <row r="36" spans="1:6" ht="15" customHeight="1">
      <c r="A36" s="29" t="s">
        <v>27</v>
      </c>
      <c r="B36" s="21" t="s">
        <v>70</v>
      </c>
      <c r="C36" s="21">
        <v>20602122</v>
      </c>
      <c r="D36" s="21">
        <v>22752414</v>
      </c>
      <c r="E36" s="21">
        <v>23934792</v>
      </c>
      <c r="F36" s="21">
        <f t="shared" si="0"/>
        <v>67289328</v>
      </c>
    </row>
    <row r="37" spans="1:6" ht="15" customHeight="1">
      <c r="A37" s="29"/>
      <c r="B37" s="21" t="s">
        <v>69</v>
      </c>
      <c r="C37" s="21">
        <v>3603192</v>
      </c>
      <c r="D37" s="21">
        <v>4794570</v>
      </c>
      <c r="E37" s="21">
        <v>1839654</v>
      </c>
      <c r="F37" s="21">
        <f t="shared" si="0"/>
        <v>10237416</v>
      </c>
    </row>
    <row r="38" spans="1:6" ht="15" customHeight="1">
      <c r="A38" s="29" t="s">
        <v>28</v>
      </c>
      <c r="B38" s="21" t="s">
        <v>70</v>
      </c>
      <c r="C38" s="21">
        <v>151458331.315</v>
      </c>
      <c r="D38" s="21">
        <v>163749998.485</v>
      </c>
      <c r="E38" s="21">
        <v>210876206.985</v>
      </c>
      <c r="F38" s="21">
        <f t="shared" si="0"/>
        <v>526084536.785</v>
      </c>
    </row>
    <row r="39" spans="1:6" ht="15" customHeight="1">
      <c r="A39" s="29"/>
      <c r="B39" s="21" t="s">
        <v>69</v>
      </c>
      <c r="C39" s="21">
        <v>57499998</v>
      </c>
      <c r="D39" s="21">
        <v>7291666.5</v>
      </c>
      <c r="E39" s="21">
        <v>87751208.50999999</v>
      </c>
      <c r="F39" s="21">
        <f t="shared" si="0"/>
        <v>152542873.01</v>
      </c>
    </row>
    <row r="41" spans="1:6" ht="15" customHeight="1" thickBot="1">
      <c r="A41" s="32" t="s">
        <v>14</v>
      </c>
      <c r="B41" s="33"/>
      <c r="C41" s="33">
        <f>SUM(C34:C40)</f>
        <v>348451258.315</v>
      </c>
      <c r="D41" s="33">
        <f>SUM(D34:D40)</f>
        <v>312859233.985</v>
      </c>
      <c r="E41" s="33">
        <f>SUM(E34:E40)</f>
        <v>458504531.495</v>
      </c>
      <c r="F41" s="33">
        <f>SUM(F34:F40)</f>
        <v>1119815023.795</v>
      </c>
    </row>
    <row r="42" ht="15" customHeight="1" thickTop="1">
      <c r="A42" s="35" t="s">
        <v>88</v>
      </c>
    </row>
    <row r="43" ht="15" customHeight="1">
      <c r="A43" s="1" t="s">
        <v>75</v>
      </c>
    </row>
    <row r="44" ht="15" customHeight="1">
      <c r="A44" s="1"/>
    </row>
    <row r="45" ht="15" customHeight="1">
      <c r="A45" s="1"/>
    </row>
    <row r="47" spans="1:5" ht="15" customHeight="1">
      <c r="A47" s="61" t="s">
        <v>16</v>
      </c>
      <c r="B47" s="61"/>
      <c r="C47" s="61"/>
      <c r="D47" s="61"/>
      <c r="E47" s="61"/>
    </row>
    <row r="48" spans="1:5" ht="15" customHeight="1">
      <c r="A48" s="61" t="s">
        <v>39</v>
      </c>
      <c r="B48" s="61"/>
      <c r="C48" s="61"/>
      <c r="D48" s="61"/>
      <c r="E48" s="61"/>
    </row>
    <row r="49" spans="1:5" ht="15" customHeight="1">
      <c r="A49" s="62" t="s">
        <v>63</v>
      </c>
      <c r="B49" s="62"/>
      <c r="C49" s="62"/>
      <c r="D49" s="62"/>
      <c r="E49" s="62"/>
    </row>
    <row r="50" spans="1:5" ht="15" customHeight="1">
      <c r="A50" s="63"/>
      <c r="B50" s="63"/>
      <c r="C50" s="63"/>
      <c r="D50" s="63"/>
      <c r="E50" s="63"/>
    </row>
    <row r="51" spans="1:5" ht="15" customHeight="1" thickBot="1">
      <c r="A51" s="43" t="s">
        <v>10</v>
      </c>
      <c r="B51" s="44" t="s">
        <v>43</v>
      </c>
      <c r="C51" s="44" t="s">
        <v>44</v>
      </c>
      <c r="D51" s="44" t="s">
        <v>45</v>
      </c>
      <c r="E51" s="44" t="s">
        <v>46</v>
      </c>
    </row>
    <row r="53" spans="1:5" ht="15" customHeight="1">
      <c r="A53" s="27" t="s">
        <v>29</v>
      </c>
      <c r="B53" s="21">
        <f>SUM(C34:C37)</f>
        <v>139492929</v>
      </c>
      <c r="C53" s="21">
        <f>SUM(D34:D37)</f>
        <v>141817569</v>
      </c>
      <c r="D53" s="21">
        <f>SUM(E34:E37)</f>
        <v>159877116</v>
      </c>
      <c r="E53" s="21">
        <f>SUM(B53:D53)</f>
        <v>441187614</v>
      </c>
    </row>
    <row r="54" spans="1:5" ht="15" customHeight="1">
      <c r="A54" s="27" t="s">
        <v>51</v>
      </c>
      <c r="B54" s="21">
        <f>SUM(C38:C39)</f>
        <v>208958329.315</v>
      </c>
      <c r="C54" s="21">
        <f>SUM(D38:D39)</f>
        <v>171041664.985</v>
      </c>
      <c r="D54" s="21">
        <f>SUM(E38:E39)</f>
        <v>298627415.495</v>
      </c>
      <c r="E54" s="21">
        <f>SUM(B54:D54)</f>
        <v>678627409.7950001</v>
      </c>
    </row>
    <row r="55" spans="1:5" ht="15" customHeight="1">
      <c r="A55" s="27" t="s">
        <v>11</v>
      </c>
      <c r="E55" s="21">
        <f>SUM(B55:D55)</f>
        <v>0</v>
      </c>
    </row>
    <row r="56" spans="1:5" ht="15" customHeight="1">
      <c r="A56" s="27" t="s">
        <v>7</v>
      </c>
      <c r="E56" s="21">
        <f>SUM(B56:D56)</f>
        <v>0</v>
      </c>
    </row>
    <row r="57" spans="1:5" ht="15" customHeight="1">
      <c r="A57" s="27" t="s">
        <v>8</v>
      </c>
      <c r="E57" s="21">
        <f>SUM(B57:D57)</f>
        <v>0</v>
      </c>
    </row>
    <row r="58" spans="1:5" ht="15" customHeight="1" thickBot="1">
      <c r="A58" s="32" t="s">
        <v>14</v>
      </c>
      <c r="B58" s="33">
        <f>SUM(B53:B57)</f>
        <v>348451258.315</v>
      </c>
      <c r="C58" s="33">
        <f>SUM(C53:C57)</f>
        <v>312859233.985</v>
      </c>
      <c r="D58" s="33">
        <f>SUM(D53:D57)</f>
        <v>458504531.495</v>
      </c>
      <c r="E58" s="33">
        <f>SUM(E53:E57)</f>
        <v>1119815023.795</v>
      </c>
    </row>
    <row r="59" ht="15" customHeight="1" thickTop="1">
      <c r="A59" s="1" t="s">
        <v>75</v>
      </c>
    </row>
    <row r="60" ht="15" customHeight="1">
      <c r="A60" s="1"/>
    </row>
    <row r="62" spans="1:5" ht="15" customHeight="1">
      <c r="A62" s="61" t="s">
        <v>52</v>
      </c>
      <c r="B62" s="61"/>
      <c r="C62" s="61"/>
      <c r="D62" s="61"/>
      <c r="E62" s="61"/>
    </row>
    <row r="63" spans="1:5" ht="15" customHeight="1">
      <c r="A63" s="61" t="s">
        <v>17</v>
      </c>
      <c r="B63" s="61"/>
      <c r="C63" s="61"/>
      <c r="D63" s="61"/>
      <c r="E63" s="61"/>
    </row>
    <row r="64" spans="1:5" ht="15" customHeight="1">
      <c r="A64" s="62" t="s">
        <v>63</v>
      </c>
      <c r="B64" s="62"/>
      <c r="C64" s="62"/>
      <c r="D64" s="62"/>
      <c r="E64" s="62"/>
    </row>
    <row r="65" spans="1:5" ht="15" customHeight="1">
      <c r="A65" s="63"/>
      <c r="B65" s="63"/>
      <c r="C65" s="63"/>
      <c r="D65" s="63"/>
      <c r="E65" s="63"/>
    </row>
    <row r="66" spans="1:5" ht="15" customHeight="1" thickBot="1">
      <c r="A66" s="43" t="s">
        <v>10</v>
      </c>
      <c r="B66" s="44" t="s">
        <v>43</v>
      </c>
      <c r="C66" s="44" t="s">
        <v>44</v>
      </c>
      <c r="D66" s="44" t="s">
        <v>45</v>
      </c>
      <c r="E66" s="44" t="s">
        <v>46</v>
      </c>
    </row>
    <row r="68" spans="1:5" ht="15" customHeight="1">
      <c r="A68" s="21" t="s">
        <v>87</v>
      </c>
      <c r="B68" s="21">
        <f>+'3 T'!E72</f>
        <v>39131792</v>
      </c>
      <c r="C68" s="21">
        <f>+B72</f>
        <v>41994005</v>
      </c>
      <c r="D68" s="21">
        <f>+C72</f>
        <v>193642512</v>
      </c>
      <c r="E68" s="21">
        <f>+B68</f>
        <v>39131792</v>
      </c>
    </row>
    <row r="69" spans="1:9" ht="15" customHeight="1">
      <c r="A69" s="21" t="s">
        <v>18</v>
      </c>
      <c r="B69" s="21">
        <v>142355142</v>
      </c>
      <c r="C69" s="21">
        <v>293466076</v>
      </c>
      <c r="D69" s="21">
        <v>0</v>
      </c>
      <c r="E69" s="21">
        <f>SUM(B69:D69)</f>
        <v>435821218</v>
      </c>
      <c r="G69" s="54">
        <v>676012448.74</v>
      </c>
      <c r="H69" s="54"/>
      <c r="I69" s="54"/>
    </row>
    <row r="70" spans="1:5" ht="15" customHeight="1">
      <c r="A70" s="21" t="s">
        <v>19</v>
      </c>
      <c r="B70" s="21">
        <f>+B68+B69</f>
        <v>181486934</v>
      </c>
      <c r="C70" s="21">
        <f>+C68+C69</f>
        <v>335460081</v>
      </c>
      <c r="D70" s="21">
        <f>+D68+D69</f>
        <v>193642512</v>
      </c>
      <c r="E70" s="21">
        <f>+E68+E69</f>
        <v>474953010</v>
      </c>
    </row>
    <row r="71" spans="1:6" ht="15" customHeight="1">
      <c r="A71" s="21" t="s">
        <v>20</v>
      </c>
      <c r="B71" s="27">
        <f>+B53</f>
        <v>139492929</v>
      </c>
      <c r="C71" s="27">
        <f>+C53</f>
        <v>141817569</v>
      </c>
      <c r="D71" s="27">
        <f>+D53</f>
        <v>159877116</v>
      </c>
      <c r="E71" s="27">
        <f>SUM(B71:D71)</f>
        <v>441187614</v>
      </c>
      <c r="F71" s="42"/>
    </row>
    <row r="72" spans="1:5" ht="15" customHeight="1" thickBot="1">
      <c r="A72" s="33" t="s">
        <v>21</v>
      </c>
      <c r="B72" s="33">
        <f>+B70-B71</f>
        <v>41994005</v>
      </c>
      <c r="C72" s="33">
        <f>+C70-C71</f>
        <v>193642512</v>
      </c>
      <c r="D72" s="33">
        <f>+D70-D71</f>
        <v>33765396</v>
      </c>
      <c r="E72" s="33">
        <f>+E70-E71</f>
        <v>33765396</v>
      </c>
    </row>
    <row r="73" ht="15" customHeight="1" thickTop="1">
      <c r="A73" s="1" t="s">
        <v>75</v>
      </c>
    </row>
    <row r="74" ht="15" customHeight="1">
      <c r="A74" s="1"/>
    </row>
    <row r="75" ht="15" customHeight="1">
      <c r="A75" s="21"/>
    </row>
    <row r="76" spans="1:6" ht="15" customHeight="1">
      <c r="A76" s="61" t="s">
        <v>53</v>
      </c>
      <c r="B76" s="61"/>
      <c r="C76" s="61"/>
      <c r="D76" s="61"/>
      <c r="E76" s="61"/>
      <c r="F76" s="22" t="s">
        <v>67</v>
      </c>
    </row>
    <row r="77" spans="1:9" ht="15" customHeight="1">
      <c r="A77" s="61" t="s">
        <v>58</v>
      </c>
      <c r="B77" s="61"/>
      <c r="C77" s="61"/>
      <c r="D77" s="61"/>
      <c r="E77" s="61"/>
      <c r="F77" s="22">
        <f>E69+E83</f>
        <v>1044571230.26</v>
      </c>
      <c r="H77" s="21">
        <v>1044571230.26</v>
      </c>
      <c r="I77" s="42" t="s">
        <v>95</v>
      </c>
    </row>
    <row r="78" spans="1:6" ht="15" customHeight="1">
      <c r="A78" s="62" t="s">
        <v>63</v>
      </c>
      <c r="B78" s="62"/>
      <c r="C78" s="62"/>
      <c r="D78" s="62"/>
      <c r="E78" s="62"/>
      <c r="F78" s="22"/>
    </row>
    <row r="79" spans="1:5" ht="15" customHeight="1">
      <c r="A79" s="63"/>
      <c r="B79" s="63"/>
      <c r="C79" s="63"/>
      <c r="D79" s="63"/>
      <c r="E79" s="63"/>
    </row>
    <row r="80" spans="1:5" ht="15" customHeight="1" thickBot="1">
      <c r="A80" s="43" t="s">
        <v>10</v>
      </c>
      <c r="B80" s="44" t="s">
        <v>43</v>
      </c>
      <c r="C80" s="44" t="s">
        <v>44</v>
      </c>
      <c r="D80" s="44" t="s">
        <v>45</v>
      </c>
      <c r="E80" s="44" t="s">
        <v>46</v>
      </c>
    </row>
    <row r="82" spans="1:5" ht="15" customHeight="1">
      <c r="A82" s="21" t="s">
        <v>87</v>
      </c>
      <c r="B82" s="21">
        <f>+'3 T'!E86</f>
        <v>212291639.69500005</v>
      </c>
      <c r="C82" s="21">
        <f>+B86</f>
        <v>206249984.8</v>
      </c>
      <c r="D82" s="21">
        <f>+C86</f>
        <v>441041657.655</v>
      </c>
      <c r="E82" s="21">
        <f>+B82</f>
        <v>212291639.69500005</v>
      </c>
    </row>
    <row r="83" spans="1:9" ht="15" customHeight="1">
      <c r="A83" s="21" t="s">
        <v>18</v>
      </c>
      <c r="B83" s="21">
        <v>202916674.42</v>
      </c>
      <c r="C83" s="21">
        <v>405833337.84</v>
      </c>
      <c r="D83" s="21">
        <v>0</v>
      </c>
      <c r="E83" s="21">
        <f>SUM(B83:D83)</f>
        <v>608750012.26</v>
      </c>
      <c r="G83" s="54">
        <v>368558781.52</v>
      </c>
      <c r="H83" s="54"/>
      <c r="I83" s="54"/>
    </row>
    <row r="84" spans="1:5" ht="15" customHeight="1">
      <c r="A84" s="21" t="s">
        <v>19</v>
      </c>
      <c r="B84" s="21">
        <f>+B82+B83</f>
        <v>415208314.115</v>
      </c>
      <c r="C84" s="21">
        <f>+C83+C82</f>
        <v>612083322.64</v>
      </c>
      <c r="D84" s="21">
        <f>+D83+D82</f>
        <v>441041657.655</v>
      </c>
      <c r="E84" s="21">
        <f>SUM(B84:D84)</f>
        <v>1468333294.4099998</v>
      </c>
    </row>
    <row r="85" spans="1:6" ht="15" customHeight="1">
      <c r="A85" s="21" t="s">
        <v>20</v>
      </c>
      <c r="B85" s="27">
        <f>+B54</f>
        <v>208958329.315</v>
      </c>
      <c r="C85" s="27">
        <f>+C54</f>
        <v>171041664.985</v>
      </c>
      <c r="D85" s="27">
        <f>+D54</f>
        <v>298627415.495</v>
      </c>
      <c r="E85" s="21">
        <f>SUM(B85:D85)</f>
        <v>678627409.7950001</v>
      </c>
      <c r="F85" s="42"/>
    </row>
    <row r="86" spans="1:5" ht="15" customHeight="1" thickBot="1">
      <c r="A86" s="33" t="s">
        <v>21</v>
      </c>
      <c r="B86" s="33">
        <f>+B84-B85</f>
        <v>206249984.8</v>
      </c>
      <c r="C86" s="33">
        <f>+C84-C85</f>
        <v>441041657.655</v>
      </c>
      <c r="D86" s="33">
        <f>+D84-D85</f>
        <v>142414242.15999997</v>
      </c>
      <c r="E86" s="33">
        <f>+E84-E85</f>
        <v>789705884.6149998</v>
      </c>
    </row>
    <row r="87" ht="15" customHeight="1" thickTop="1">
      <c r="A87" s="1" t="s">
        <v>75</v>
      </c>
    </row>
    <row r="90" ht="15" customHeight="1">
      <c r="A90" s="52" t="s">
        <v>89</v>
      </c>
    </row>
    <row r="91" ht="15" customHeight="1">
      <c r="A91" s="52" t="s">
        <v>90</v>
      </c>
    </row>
    <row r="92" ht="15" customHeight="1">
      <c r="A92" s="52" t="s">
        <v>91</v>
      </c>
    </row>
  </sheetData>
  <sheetProtection/>
  <mergeCells count="23">
    <mergeCell ref="A7:F7"/>
    <mergeCell ref="A8:F8"/>
    <mergeCell ref="A9:F9"/>
    <mergeCell ref="A19:A21"/>
    <mergeCell ref="A16:A18"/>
    <mergeCell ref="A13:A15"/>
    <mergeCell ref="A1:F1"/>
    <mergeCell ref="A76:E76"/>
    <mergeCell ref="A77:E77"/>
    <mergeCell ref="A79:E79"/>
    <mergeCell ref="A47:E47"/>
    <mergeCell ref="A48:E48"/>
    <mergeCell ref="A50:E50"/>
    <mergeCell ref="A62:E62"/>
    <mergeCell ref="A63:E63"/>
    <mergeCell ref="A65:E65"/>
    <mergeCell ref="A30:F30"/>
    <mergeCell ref="A29:F29"/>
    <mergeCell ref="A28:F28"/>
    <mergeCell ref="A49:E49"/>
    <mergeCell ref="A64:E64"/>
    <mergeCell ref="A78:E78"/>
    <mergeCell ref="A31:E31"/>
  </mergeCells>
  <printOptions horizontalCentered="1" verticalCentered="1"/>
  <pageMargins left="0.7086614173228347" right="1.18" top="0.3" bottom="0.2" header="0.31496062992125984" footer="0.31496062992125984"/>
  <pageSetup fitToHeight="1" fitToWidth="1" horizontalDpi="600" verticalDpi="6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11" sqref="A11"/>
    </sheetView>
  </sheetViews>
  <sheetFormatPr defaultColWidth="11.57421875" defaultRowHeight="15"/>
  <cols>
    <col min="1" max="1" width="65.57421875" style="27" customWidth="1"/>
    <col min="2" max="2" width="23.28125" style="21" customWidth="1"/>
    <col min="3" max="3" width="14.28125" style="21" customWidth="1"/>
    <col min="4" max="4" width="16.8515625" style="21" bestFit="1" customWidth="1"/>
    <col min="5" max="5" width="17.421875" style="21" customWidth="1"/>
    <col min="6" max="6" width="11.57421875" style="21" customWidth="1"/>
    <col min="7" max="7" width="15.140625" style="21" bestFit="1" customWidth="1"/>
    <col min="8" max="8" width="13.57421875" style="21" bestFit="1" customWidth="1"/>
    <col min="9" max="9" width="14.28125" style="21" bestFit="1" customWidth="1"/>
    <col min="10" max="16384" width="11.57421875" style="21" customWidth="1"/>
  </cols>
  <sheetData>
    <row r="1" spans="1:5" ht="15" customHeight="1">
      <c r="A1" s="61" t="s">
        <v>23</v>
      </c>
      <c r="B1" s="61"/>
      <c r="C1" s="61"/>
      <c r="D1" s="61"/>
      <c r="E1" s="61"/>
    </row>
    <row r="2" spans="1:4" ht="15" customHeight="1">
      <c r="A2" s="3" t="s">
        <v>0</v>
      </c>
      <c r="B2" s="4" t="s">
        <v>25</v>
      </c>
      <c r="C2" s="22"/>
      <c r="D2" s="22"/>
    </row>
    <row r="3" spans="1:4" ht="15" customHeight="1">
      <c r="A3" s="3" t="s">
        <v>1</v>
      </c>
      <c r="B3" s="4" t="s">
        <v>24</v>
      </c>
      <c r="C3" s="22"/>
      <c r="D3" s="22"/>
    </row>
    <row r="4" spans="1:4" ht="15" customHeight="1">
      <c r="A4" s="3" t="s">
        <v>12</v>
      </c>
      <c r="B4" s="22" t="s">
        <v>86</v>
      </c>
      <c r="C4" s="22"/>
      <c r="D4" s="22"/>
    </row>
    <row r="5" spans="1:4" ht="15" customHeight="1">
      <c r="A5" s="3" t="s">
        <v>65</v>
      </c>
      <c r="B5" s="23" t="s">
        <v>80</v>
      </c>
      <c r="C5" s="22"/>
      <c r="D5" s="22"/>
    </row>
    <row r="6" ht="15" customHeight="1"/>
    <row r="7" spans="1:5" ht="15" customHeight="1">
      <c r="A7" s="61" t="s">
        <v>9</v>
      </c>
      <c r="B7" s="61"/>
      <c r="C7" s="61"/>
      <c r="D7" s="61"/>
      <c r="E7" s="61"/>
    </row>
    <row r="8" spans="1:5" ht="15" customHeight="1">
      <c r="A8" s="61" t="s">
        <v>13</v>
      </c>
      <c r="B8" s="61"/>
      <c r="C8" s="61"/>
      <c r="D8" s="61"/>
      <c r="E8" s="61"/>
    </row>
    <row r="9" spans="1:5" ht="15" customHeight="1">
      <c r="A9" s="62" t="s">
        <v>59</v>
      </c>
      <c r="B9" s="62"/>
      <c r="C9" s="62"/>
      <c r="D9" s="62"/>
      <c r="E9" s="62"/>
    </row>
    <row r="10" spans="1:5" ht="15" customHeight="1">
      <c r="A10" s="63"/>
      <c r="B10" s="63"/>
      <c r="C10" s="63"/>
      <c r="D10" s="63"/>
      <c r="E10" s="63"/>
    </row>
    <row r="11" spans="1:6" ht="15" customHeight="1" thickBot="1">
      <c r="A11" s="53" t="s">
        <v>92</v>
      </c>
      <c r="B11" s="44"/>
      <c r="C11" s="44" t="s">
        <v>6</v>
      </c>
      <c r="D11" s="44" t="s">
        <v>33</v>
      </c>
      <c r="E11" s="44" t="s">
        <v>64</v>
      </c>
      <c r="F11" s="50"/>
    </row>
    <row r="12" ht="15" customHeight="1">
      <c r="F12" s="36"/>
    </row>
    <row r="13" spans="1:6" ht="15" customHeight="1">
      <c r="A13" s="64" t="s">
        <v>26</v>
      </c>
      <c r="B13" s="8" t="s">
        <v>83</v>
      </c>
      <c r="C13" s="21">
        <f>+'I T'!F13</f>
        <v>906.6666666666666</v>
      </c>
      <c r="D13" s="21">
        <f>+'2 T'!F13</f>
        <v>0</v>
      </c>
      <c r="E13" s="21">
        <f>+(C13+D13)/2</f>
        <v>453.3333333333333</v>
      </c>
      <c r="F13" s="36"/>
    </row>
    <row r="14" spans="1:6" ht="15" customHeight="1">
      <c r="A14" s="64"/>
      <c r="B14" s="8" t="s">
        <v>84</v>
      </c>
      <c r="C14" s="21">
        <f>+'I T'!F14</f>
        <v>871.6666666666666</v>
      </c>
      <c r="D14" s="21">
        <f>+'2 T'!F14</f>
        <v>1498.6666666666667</v>
      </c>
      <c r="E14" s="21">
        <f aca="true" t="shared" si="0" ref="E14:E23">+(C14+D14)/2</f>
        <v>1185.1666666666667</v>
      </c>
      <c r="F14" s="36"/>
    </row>
    <row r="15" spans="1:6" ht="15" customHeight="1">
      <c r="A15" s="64"/>
      <c r="B15" s="8" t="s">
        <v>85</v>
      </c>
      <c r="C15" s="21">
        <f>+'I T'!F15</f>
        <v>598.6666666666666</v>
      </c>
      <c r="D15" s="21">
        <f>+'2 T'!F15</f>
        <v>165.66666666666666</v>
      </c>
      <c r="E15" s="21">
        <f t="shared" si="0"/>
        <v>382.16666666666663</v>
      </c>
      <c r="F15" s="36"/>
    </row>
    <row r="16" spans="1:6" ht="15" customHeight="1">
      <c r="A16" s="64" t="s">
        <v>27</v>
      </c>
      <c r="B16" s="8" t="s">
        <v>83</v>
      </c>
      <c r="C16" s="21">
        <f>+'I T'!F16</f>
        <v>612.3333333333334</v>
      </c>
      <c r="D16" s="21">
        <f>+'2 T'!F16</f>
        <v>0</v>
      </c>
      <c r="E16" s="21">
        <f t="shared" si="0"/>
        <v>306.1666666666667</v>
      </c>
      <c r="F16" s="36"/>
    </row>
    <row r="17" spans="1:6" ht="15" customHeight="1">
      <c r="A17" s="64"/>
      <c r="B17" s="8" t="s">
        <v>84</v>
      </c>
      <c r="C17" s="21">
        <f>+'I T'!F17</f>
        <v>429</v>
      </c>
      <c r="D17" s="21">
        <f>+'2 T'!F17</f>
        <v>749.6666666666666</v>
      </c>
      <c r="E17" s="21">
        <f t="shared" si="0"/>
        <v>589.3333333333333</v>
      </c>
      <c r="F17" s="36"/>
    </row>
    <row r="18" spans="1:6" ht="15" customHeight="1">
      <c r="A18" s="64"/>
      <c r="B18" s="8" t="s">
        <v>85</v>
      </c>
      <c r="C18" s="21">
        <f>+'I T'!F18</f>
        <v>310</v>
      </c>
      <c r="D18" s="21">
        <f>+'2 T'!F18</f>
        <v>192</v>
      </c>
      <c r="E18" s="21">
        <f t="shared" si="0"/>
        <v>251</v>
      </c>
      <c r="F18" s="36"/>
    </row>
    <row r="19" spans="1:6" ht="15" customHeight="1">
      <c r="A19" s="65" t="s">
        <v>28</v>
      </c>
      <c r="B19" s="8" t="s">
        <v>83</v>
      </c>
      <c r="C19" s="21">
        <f>+'I T'!F19</f>
        <v>1156.3333333333333</v>
      </c>
      <c r="D19" s="21">
        <f>+'2 T'!F19</f>
        <v>0</v>
      </c>
      <c r="E19" s="21">
        <f t="shared" si="0"/>
        <v>578.1666666666666</v>
      </c>
      <c r="F19" s="36"/>
    </row>
    <row r="20" spans="1:6" ht="15" customHeight="1">
      <c r="A20" s="65"/>
      <c r="B20" s="8" t="s">
        <v>84</v>
      </c>
      <c r="C20" s="21">
        <f>+'I T'!F20</f>
        <v>169.66666666666666</v>
      </c>
      <c r="D20" s="21">
        <f>+'2 T'!F20</f>
        <v>700</v>
      </c>
      <c r="E20" s="21">
        <f t="shared" si="0"/>
        <v>434.8333333333333</v>
      </c>
      <c r="F20" s="36"/>
    </row>
    <row r="21" spans="1:6" ht="15" customHeight="1">
      <c r="A21" s="65"/>
      <c r="B21" s="8" t="s">
        <v>85</v>
      </c>
      <c r="C21" s="21">
        <f>+'I T'!F21</f>
        <v>307.6666666666667</v>
      </c>
      <c r="D21" s="21">
        <f>+'2 T'!F21</f>
        <v>433.6666666666667</v>
      </c>
      <c r="E21" s="21">
        <f t="shared" si="0"/>
        <v>370.6666666666667</v>
      </c>
      <c r="F21" s="36"/>
    </row>
    <row r="22" spans="1:6" ht="15" customHeight="1">
      <c r="A22" s="29"/>
      <c r="F22" s="36"/>
    </row>
    <row r="23" spans="1:6" ht="15" customHeight="1" thickBot="1">
      <c r="A23" s="32" t="s">
        <v>14</v>
      </c>
      <c r="B23" s="33"/>
      <c r="C23" s="33">
        <f>SUM(C13:C22)</f>
        <v>5362.000000000001</v>
      </c>
      <c r="D23" s="33">
        <f>SUM(D13:D22)</f>
        <v>3739.6666666666665</v>
      </c>
      <c r="E23" s="33">
        <f t="shared" si="0"/>
        <v>4550.833333333334</v>
      </c>
      <c r="F23" s="36"/>
    </row>
    <row r="24" spans="1:6" ht="15" customHeight="1" thickTop="1">
      <c r="A24" s="35" t="s">
        <v>50</v>
      </c>
      <c r="B24" s="36"/>
      <c r="C24" s="36"/>
      <c r="D24" s="36"/>
      <c r="E24" s="36"/>
      <c r="F24" s="36"/>
    </row>
    <row r="25" ht="15" customHeight="1">
      <c r="A25" s="1" t="s">
        <v>75</v>
      </c>
    </row>
    <row r="26" ht="15" customHeight="1">
      <c r="A26" s="1"/>
    </row>
    <row r="27" ht="15" customHeight="1"/>
    <row r="28" spans="1:5" ht="15" customHeight="1">
      <c r="A28" s="62" t="s">
        <v>15</v>
      </c>
      <c r="B28" s="62"/>
      <c r="C28" s="62"/>
      <c r="D28" s="62"/>
      <c r="E28" s="62"/>
    </row>
    <row r="29" spans="1:5" ht="15" customHeight="1">
      <c r="A29" s="61" t="s">
        <v>38</v>
      </c>
      <c r="B29" s="61"/>
      <c r="C29" s="61"/>
      <c r="D29" s="61"/>
      <c r="E29" s="61"/>
    </row>
    <row r="30" spans="1:5" ht="15" customHeight="1">
      <c r="A30" s="62" t="s">
        <v>63</v>
      </c>
      <c r="B30" s="62"/>
      <c r="C30" s="62"/>
      <c r="D30" s="62"/>
      <c r="E30" s="62"/>
    </row>
    <row r="31" spans="1:4" ht="15" customHeight="1">
      <c r="A31" s="63"/>
      <c r="B31" s="63"/>
      <c r="C31" s="63"/>
      <c r="D31" s="63"/>
    </row>
    <row r="32" spans="1:5" ht="15" customHeight="1" thickBot="1">
      <c r="A32" s="53" t="s">
        <v>92</v>
      </c>
      <c r="B32" s="25"/>
      <c r="C32" s="25" t="s">
        <v>6</v>
      </c>
      <c r="D32" s="25" t="s">
        <v>33</v>
      </c>
      <c r="E32" s="25" t="s">
        <v>48</v>
      </c>
    </row>
    <row r="33" ht="15" customHeight="1"/>
    <row r="34" spans="1:5" ht="15" customHeight="1">
      <c r="A34" s="29" t="s">
        <v>26</v>
      </c>
      <c r="B34" s="21" t="s">
        <v>70</v>
      </c>
      <c r="C34" s="21">
        <f>+'I T'!F34</f>
        <v>189748740</v>
      </c>
      <c r="D34" s="21">
        <f>+'2 T'!F34</f>
        <v>324287280</v>
      </c>
      <c r="E34" s="21">
        <f aca="true" t="shared" si="1" ref="E34:E39">+C34+D34</f>
        <v>514036020</v>
      </c>
    </row>
    <row r="35" spans="1:5" ht="15" customHeight="1">
      <c r="A35" s="29"/>
      <c r="B35" s="21" t="s">
        <v>69</v>
      </c>
      <c r="C35" s="21">
        <f>+'I T'!F35</f>
        <v>131269515</v>
      </c>
      <c r="D35" s="21">
        <f>+'2 T'!F35</f>
        <v>36031920</v>
      </c>
      <c r="E35" s="21">
        <f t="shared" si="1"/>
        <v>167301435</v>
      </c>
    </row>
    <row r="36" spans="1:5" ht="15" customHeight="1">
      <c r="A36" s="29" t="s">
        <v>27</v>
      </c>
      <c r="B36" s="21" t="s">
        <v>70</v>
      </c>
      <c r="C36" s="21">
        <f>+'I T'!F36</f>
        <v>37397646</v>
      </c>
      <c r="D36" s="21">
        <f>+'2 T'!F36</f>
        <v>65293326</v>
      </c>
      <c r="E36" s="21">
        <f t="shared" si="1"/>
        <v>102690972</v>
      </c>
    </row>
    <row r="37" spans="1:5" ht="15" customHeight="1">
      <c r="A37" s="29"/>
      <c r="B37" s="21" t="s">
        <v>69</v>
      </c>
      <c r="C37" s="21">
        <f>+'I T'!F37</f>
        <v>27023940</v>
      </c>
      <c r="D37" s="21">
        <f>+'2 T'!F37</f>
        <v>16737408</v>
      </c>
      <c r="E37" s="21">
        <f t="shared" si="1"/>
        <v>43761348</v>
      </c>
    </row>
    <row r="38" spans="1:5" ht="15" customHeight="1">
      <c r="A38" s="29" t="s">
        <v>28</v>
      </c>
      <c r="B38" s="21" t="s">
        <v>70</v>
      </c>
      <c r="C38" s="21">
        <f>+'I T'!F38</f>
        <v>106041666.68</v>
      </c>
      <c r="D38" s="21">
        <f>+'2 T'!F38</f>
        <v>437499996.29</v>
      </c>
      <c r="E38" s="21">
        <f t="shared" si="1"/>
        <v>543541662.97</v>
      </c>
    </row>
    <row r="39" spans="1:5" ht="15" customHeight="1">
      <c r="A39" s="29"/>
      <c r="B39" s="21" t="s">
        <v>69</v>
      </c>
      <c r="C39" s="21">
        <f>+'I T'!F39</f>
        <v>192291665.08</v>
      </c>
      <c r="D39" s="21">
        <f>+'2 T'!F39</f>
        <v>286458327.47</v>
      </c>
      <c r="E39" s="21">
        <f t="shared" si="1"/>
        <v>478749992.5500001</v>
      </c>
    </row>
    <row r="40" ht="15" customHeight="1"/>
    <row r="41" spans="1:5" ht="15" customHeight="1" thickBot="1">
      <c r="A41" s="32" t="s">
        <v>14</v>
      </c>
      <c r="B41" s="33"/>
      <c r="C41" s="33">
        <f>SUM(C34:C40)</f>
        <v>683773172.76</v>
      </c>
      <c r="D41" s="33">
        <f>SUM(D34:D40)</f>
        <v>1166308257.76</v>
      </c>
      <c r="E41" s="33">
        <f>SUM(E34:E40)</f>
        <v>1850081430.52</v>
      </c>
    </row>
    <row r="42" spans="1:5" ht="15" customHeight="1" thickTop="1">
      <c r="A42" s="35" t="s">
        <v>50</v>
      </c>
      <c r="E42" s="36"/>
    </row>
    <row r="43" ht="15" customHeight="1">
      <c r="A43" s="1" t="s">
        <v>75</v>
      </c>
    </row>
    <row r="44" ht="15" customHeight="1">
      <c r="A44" s="1"/>
    </row>
    <row r="45" ht="15" customHeight="1">
      <c r="A45" s="1"/>
    </row>
    <row r="46" ht="15" customHeight="1"/>
    <row r="47" spans="1:4" ht="15" customHeight="1">
      <c r="A47" s="61" t="s">
        <v>16</v>
      </c>
      <c r="B47" s="61"/>
      <c r="C47" s="61"/>
      <c r="D47" s="61"/>
    </row>
    <row r="48" spans="1:4" ht="15" customHeight="1">
      <c r="A48" s="61" t="s">
        <v>39</v>
      </c>
      <c r="B48" s="61"/>
      <c r="C48" s="61"/>
      <c r="D48" s="61"/>
    </row>
    <row r="49" spans="1:4" ht="15" customHeight="1">
      <c r="A49" s="62" t="s">
        <v>63</v>
      </c>
      <c r="B49" s="62"/>
      <c r="C49" s="62"/>
      <c r="D49" s="62"/>
    </row>
    <row r="50" spans="1:4" ht="15" customHeight="1">
      <c r="A50" s="63"/>
      <c r="B50" s="63"/>
      <c r="C50" s="63"/>
      <c r="D50" s="63"/>
    </row>
    <row r="51" spans="1:5" ht="15" customHeight="1" thickBot="1">
      <c r="A51" s="43" t="s">
        <v>10</v>
      </c>
      <c r="B51" s="44" t="s">
        <v>6</v>
      </c>
      <c r="C51" s="44" t="s">
        <v>33</v>
      </c>
      <c r="D51" s="44" t="s">
        <v>48</v>
      </c>
      <c r="E51" s="50"/>
    </row>
    <row r="52" ht="15" customHeight="1">
      <c r="E52" s="36"/>
    </row>
    <row r="53" spans="1:5" ht="15" customHeight="1">
      <c r="A53" s="27" t="s">
        <v>29</v>
      </c>
      <c r="B53" s="21">
        <f>+'I T'!E53</f>
        <v>385439841</v>
      </c>
      <c r="C53" s="21">
        <f>+'2 T'!E53</f>
        <v>442349934</v>
      </c>
      <c r="D53" s="21">
        <f>+B53+C53</f>
        <v>827789775</v>
      </c>
      <c r="E53" s="36"/>
    </row>
    <row r="54" spans="1:5" ht="15" customHeight="1">
      <c r="A54" s="27" t="s">
        <v>51</v>
      </c>
      <c r="B54" s="21">
        <f>+'I T'!E54</f>
        <v>298333331.76</v>
      </c>
      <c r="C54" s="21">
        <f>+'2 T'!E54</f>
        <v>723958323.76</v>
      </c>
      <c r="D54" s="21">
        <f>+B54+C54</f>
        <v>1022291655.52</v>
      </c>
      <c r="E54" s="36"/>
    </row>
    <row r="55" ht="15" customHeight="1">
      <c r="E55" s="36"/>
    </row>
    <row r="56" ht="15" customHeight="1">
      <c r="E56" s="36"/>
    </row>
    <row r="57" ht="15" customHeight="1">
      <c r="E57" s="36"/>
    </row>
    <row r="58" spans="1:5" ht="15" customHeight="1" thickBot="1">
      <c r="A58" s="32" t="s">
        <v>14</v>
      </c>
      <c r="B58" s="33"/>
      <c r="C58" s="33"/>
      <c r="D58" s="33"/>
      <c r="E58" s="36"/>
    </row>
    <row r="59" ht="15" customHeight="1" thickTop="1">
      <c r="A59" s="1" t="s">
        <v>75</v>
      </c>
    </row>
    <row r="60" ht="15" customHeight="1">
      <c r="A60" s="1"/>
    </row>
    <row r="61" ht="15" customHeight="1"/>
    <row r="62" spans="1:4" ht="15" customHeight="1">
      <c r="A62" s="61" t="s">
        <v>52</v>
      </c>
      <c r="B62" s="61"/>
      <c r="C62" s="61"/>
      <c r="D62" s="61"/>
    </row>
    <row r="63" spans="1:4" ht="15" customHeight="1">
      <c r="A63" s="61" t="s">
        <v>17</v>
      </c>
      <c r="B63" s="61"/>
      <c r="C63" s="61"/>
      <c r="D63" s="61"/>
    </row>
    <row r="64" spans="1:4" ht="15" customHeight="1">
      <c r="A64" s="62" t="s">
        <v>63</v>
      </c>
      <c r="B64" s="62"/>
      <c r="C64" s="62"/>
      <c r="D64" s="62"/>
    </row>
    <row r="65" spans="1:4" ht="15" customHeight="1">
      <c r="A65" s="63"/>
      <c r="B65" s="63"/>
      <c r="C65" s="63"/>
      <c r="D65" s="63"/>
    </row>
    <row r="66" spans="1:5" ht="15" customHeight="1" thickBot="1">
      <c r="A66" s="43" t="s">
        <v>10</v>
      </c>
      <c r="B66" s="44" t="s">
        <v>6</v>
      </c>
      <c r="C66" s="44" t="s">
        <v>33</v>
      </c>
      <c r="D66" s="44" t="s">
        <v>48</v>
      </c>
      <c r="E66" s="50"/>
    </row>
    <row r="67" ht="15" customHeight="1">
      <c r="E67" s="36"/>
    </row>
    <row r="68" spans="1:5" ht="15" customHeight="1">
      <c r="A68" s="21" t="s">
        <v>87</v>
      </c>
      <c r="B68" s="21">
        <f>+'I T'!E68</f>
        <v>0</v>
      </c>
      <c r="C68" s="21">
        <f>+'2 T'!E68</f>
        <v>-86520195</v>
      </c>
      <c r="D68" s="21">
        <f>B68</f>
        <v>0</v>
      </c>
      <c r="E68" s="36"/>
    </row>
    <row r="69" spans="1:5" ht="15" customHeight="1">
      <c r="A69" s="21" t="s">
        <v>18</v>
      </c>
      <c r="B69" s="21">
        <f>+'I T'!E69</f>
        <v>298919646</v>
      </c>
      <c r="C69" s="21">
        <f>+'2 T'!E69</f>
        <v>566796014</v>
      </c>
      <c r="D69" s="21">
        <f>+B69+C69</f>
        <v>865715660</v>
      </c>
      <c r="E69" s="36"/>
    </row>
    <row r="70" spans="1:5" ht="15" customHeight="1">
      <c r="A70" s="21" t="s">
        <v>19</v>
      </c>
      <c r="B70" s="21">
        <f>+'I T'!E70</f>
        <v>298919646</v>
      </c>
      <c r="C70" s="21">
        <f>+'2 T'!E70</f>
        <v>480275819</v>
      </c>
      <c r="D70" s="21">
        <f>+D68+D69</f>
        <v>865715660</v>
      </c>
      <c r="E70" s="36"/>
    </row>
    <row r="71" spans="1:5" ht="15" customHeight="1">
      <c r="A71" s="21" t="s">
        <v>20</v>
      </c>
      <c r="B71" s="21">
        <f>+'I T'!E71</f>
        <v>385439841</v>
      </c>
      <c r="C71" s="21">
        <f>+'2 T'!E71</f>
        <v>442349934</v>
      </c>
      <c r="D71" s="21">
        <f>+B71+C71</f>
        <v>827789775</v>
      </c>
      <c r="E71" s="36"/>
    </row>
    <row r="72" spans="1:5" ht="15" customHeight="1" thickBot="1">
      <c r="A72" s="33" t="s">
        <v>21</v>
      </c>
      <c r="B72" s="33">
        <f>+'I T'!E72</f>
        <v>-86520195</v>
      </c>
      <c r="C72" s="33">
        <f>+'2 T'!E72</f>
        <v>37925885</v>
      </c>
      <c r="D72" s="33">
        <f>+D70-D71</f>
        <v>37925885</v>
      </c>
      <c r="E72" s="36"/>
    </row>
    <row r="73" ht="15" customHeight="1" thickTop="1">
      <c r="A73" s="1" t="s">
        <v>75</v>
      </c>
    </row>
    <row r="74" ht="15" customHeight="1">
      <c r="A74" s="1"/>
    </row>
    <row r="75" spans="1:5" ht="15" customHeight="1">
      <c r="A75" s="21"/>
      <c r="E75" s="22"/>
    </row>
    <row r="76" spans="1:5" ht="15" customHeight="1">
      <c r="A76" s="61" t="s">
        <v>53</v>
      </c>
      <c r="B76" s="61"/>
      <c r="C76" s="61"/>
      <c r="D76" s="61"/>
      <c r="E76" s="22" t="s">
        <v>68</v>
      </c>
    </row>
    <row r="77" spans="1:5" ht="15">
      <c r="A77" s="61" t="s">
        <v>57</v>
      </c>
      <c r="B77" s="61"/>
      <c r="C77" s="61"/>
      <c r="D77" s="61"/>
      <c r="E77" s="22">
        <f>D69+D83</f>
        <v>2083215630.26</v>
      </c>
    </row>
    <row r="78" spans="1:5" ht="15">
      <c r="A78" s="62" t="s">
        <v>63</v>
      </c>
      <c r="B78" s="62"/>
      <c r="C78" s="62"/>
      <c r="D78" s="62"/>
      <c r="E78" s="22"/>
    </row>
    <row r="79" spans="1:4" ht="15">
      <c r="A79" s="63"/>
      <c r="B79" s="63"/>
      <c r="C79" s="63"/>
      <c r="D79" s="63"/>
    </row>
    <row r="80" spans="1:4" ht="15.75" thickBot="1">
      <c r="A80" s="43" t="s">
        <v>10</v>
      </c>
      <c r="B80" s="44" t="s">
        <v>6</v>
      </c>
      <c r="C80" s="44" t="s">
        <v>33</v>
      </c>
      <c r="D80" s="44" t="s">
        <v>48</v>
      </c>
    </row>
    <row r="82" spans="1:4" ht="15">
      <c r="A82" s="21" t="s">
        <v>87</v>
      </c>
      <c r="B82" s="21">
        <f>+'I T'!E82</f>
        <v>0</v>
      </c>
      <c r="C82" s="21">
        <f>+'2 T'!E82</f>
        <v>107499994.24000001</v>
      </c>
      <c r="D82" s="21">
        <f>B82</f>
        <v>0</v>
      </c>
    </row>
    <row r="83" spans="1:4" ht="15">
      <c r="A83" s="21" t="s">
        <v>18</v>
      </c>
      <c r="B83" s="21">
        <f>+'I T'!E83</f>
        <v>405833326</v>
      </c>
      <c r="C83" s="21">
        <f>+'2 T'!E83</f>
        <v>811666644.26</v>
      </c>
      <c r="D83" s="21">
        <f>+B83+C83</f>
        <v>1217499970.26</v>
      </c>
    </row>
    <row r="84" spans="1:4" ht="15">
      <c r="A84" s="21" t="s">
        <v>19</v>
      </c>
      <c r="B84" s="21">
        <f>+'I T'!E84</f>
        <v>405833326</v>
      </c>
      <c r="C84" s="21">
        <f>+'2 T'!E84</f>
        <v>919166638.5</v>
      </c>
      <c r="D84" s="21">
        <f>+D82+D83</f>
        <v>1217499970.26</v>
      </c>
    </row>
    <row r="85" spans="1:4" ht="15">
      <c r="A85" s="21" t="s">
        <v>20</v>
      </c>
      <c r="B85" s="21">
        <f>+'I T'!E85</f>
        <v>298333331.76</v>
      </c>
      <c r="C85" s="21">
        <f>+'2 T'!E85</f>
        <v>723958323.76</v>
      </c>
      <c r="D85" s="21">
        <f>+B85+C85</f>
        <v>1022291655.52</v>
      </c>
    </row>
    <row r="86" spans="1:4" ht="15.75" thickBot="1">
      <c r="A86" s="33" t="s">
        <v>21</v>
      </c>
      <c r="B86" s="33">
        <f>+'I T'!E86</f>
        <v>107499994.24000001</v>
      </c>
      <c r="C86" s="33">
        <f>+'2 T'!E86</f>
        <v>195208314.74</v>
      </c>
      <c r="D86" s="33">
        <f>+D84-D85</f>
        <v>195208314.74</v>
      </c>
    </row>
    <row r="87" ht="15.75" thickTop="1">
      <c r="A87" s="1" t="s">
        <v>75</v>
      </c>
    </row>
    <row r="90" ht="15">
      <c r="A90" s="52" t="s">
        <v>89</v>
      </c>
    </row>
    <row r="91" ht="15">
      <c r="A91" s="52" t="s">
        <v>90</v>
      </c>
    </row>
    <row r="92" ht="15">
      <c r="A92" s="52" t="s">
        <v>91</v>
      </c>
    </row>
  </sheetData>
  <sheetProtection/>
  <mergeCells count="24">
    <mergeCell ref="A79:D79"/>
    <mergeCell ref="A31:D31"/>
    <mergeCell ref="A47:D47"/>
    <mergeCell ref="A48:D48"/>
    <mergeCell ref="A50:D50"/>
    <mergeCell ref="A19:A21"/>
    <mergeCell ref="A78:D78"/>
    <mergeCell ref="A62:D62"/>
    <mergeCell ref="A63:D63"/>
    <mergeCell ref="A65:D65"/>
    <mergeCell ref="A76:D76"/>
    <mergeCell ref="A77:D77"/>
    <mergeCell ref="A7:E7"/>
    <mergeCell ref="A8:E8"/>
    <mergeCell ref="A10:E10"/>
    <mergeCell ref="A49:D49"/>
    <mergeCell ref="A64:D64"/>
    <mergeCell ref="A1:E1"/>
    <mergeCell ref="A13:A15"/>
    <mergeCell ref="A16:A18"/>
    <mergeCell ref="A28:E28"/>
    <mergeCell ref="A29:E29"/>
    <mergeCell ref="A30:E30"/>
    <mergeCell ref="A9:E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A11" sqref="A11"/>
    </sheetView>
  </sheetViews>
  <sheetFormatPr defaultColWidth="11.57421875" defaultRowHeight="15"/>
  <cols>
    <col min="1" max="1" width="64.421875" style="27" customWidth="1"/>
    <col min="2" max="2" width="23.00390625" style="21" customWidth="1"/>
    <col min="3" max="5" width="17.140625" style="21" bestFit="1" customWidth="1"/>
    <col min="6" max="6" width="17.140625" style="21" customWidth="1"/>
    <col min="7" max="7" width="15.140625" style="21" bestFit="1" customWidth="1"/>
    <col min="8" max="8" width="13.57421875" style="21" bestFit="1" customWidth="1"/>
    <col min="9" max="9" width="14.28125" style="21" bestFit="1" customWidth="1"/>
    <col min="10" max="16384" width="11.57421875" style="21" customWidth="1"/>
  </cols>
  <sheetData>
    <row r="1" spans="1:5" ht="15" customHeight="1">
      <c r="A1" s="61" t="s">
        <v>23</v>
      </c>
      <c r="B1" s="61"/>
      <c r="C1" s="61"/>
      <c r="D1" s="61"/>
      <c r="E1" s="61"/>
    </row>
    <row r="2" spans="1:5" ht="15" customHeight="1">
      <c r="A2" s="3" t="s">
        <v>0</v>
      </c>
      <c r="B2" s="4" t="s">
        <v>25</v>
      </c>
      <c r="C2" s="22"/>
      <c r="D2" s="22"/>
      <c r="E2" s="22"/>
    </row>
    <row r="3" spans="1:5" ht="15" customHeight="1">
      <c r="A3" s="3" t="s">
        <v>1</v>
      </c>
      <c r="B3" s="4" t="s">
        <v>24</v>
      </c>
      <c r="C3" s="4"/>
      <c r="D3" s="4"/>
      <c r="E3" s="48"/>
    </row>
    <row r="4" spans="1:5" ht="15" customHeight="1">
      <c r="A4" s="3" t="s">
        <v>12</v>
      </c>
      <c r="B4" s="22" t="s">
        <v>86</v>
      </c>
      <c r="C4" s="48"/>
      <c r="D4" s="48"/>
      <c r="E4" s="22"/>
    </row>
    <row r="5" spans="1:5" ht="15" customHeight="1">
      <c r="A5" s="3" t="s">
        <v>56</v>
      </c>
      <c r="B5" s="22" t="s">
        <v>81</v>
      </c>
      <c r="C5" s="48"/>
      <c r="D5" s="48"/>
      <c r="E5" s="22"/>
    </row>
    <row r="6" spans="1:5" ht="15" customHeight="1">
      <c r="A6" s="3"/>
      <c r="B6" s="49"/>
      <c r="C6" s="22"/>
      <c r="D6" s="22"/>
      <c r="E6" s="22"/>
    </row>
    <row r="7" spans="1:6" ht="15" customHeight="1">
      <c r="A7" s="61" t="s">
        <v>9</v>
      </c>
      <c r="B7" s="61"/>
      <c r="C7" s="61"/>
      <c r="D7" s="61"/>
      <c r="E7" s="61"/>
      <c r="F7" s="61"/>
    </row>
    <row r="8" spans="1:6" ht="15" customHeight="1">
      <c r="A8" s="61" t="s">
        <v>13</v>
      </c>
      <c r="B8" s="61"/>
      <c r="C8" s="61"/>
      <c r="D8" s="61"/>
      <c r="E8" s="61"/>
      <c r="F8" s="61"/>
    </row>
    <row r="9" spans="1:6" ht="15" customHeight="1">
      <c r="A9" s="62" t="s">
        <v>59</v>
      </c>
      <c r="B9" s="62"/>
      <c r="C9" s="62"/>
      <c r="D9" s="62"/>
      <c r="E9" s="62"/>
      <c r="F9" s="62"/>
    </row>
    <row r="10" spans="1:6" ht="15" customHeight="1">
      <c r="A10" s="63"/>
      <c r="B10" s="63"/>
      <c r="C10" s="63"/>
      <c r="D10" s="63"/>
      <c r="E10" s="63"/>
      <c r="F10" s="63"/>
    </row>
    <row r="11" spans="1:7" ht="15" customHeight="1" thickBot="1">
      <c r="A11" s="53" t="s">
        <v>92</v>
      </c>
      <c r="B11" s="44"/>
      <c r="C11" s="44" t="s">
        <v>6</v>
      </c>
      <c r="D11" s="44" t="s">
        <v>33</v>
      </c>
      <c r="E11" s="44" t="s">
        <v>42</v>
      </c>
      <c r="F11" s="44" t="s">
        <v>64</v>
      </c>
      <c r="G11" s="50"/>
    </row>
    <row r="12" ht="15" customHeight="1">
      <c r="F12" s="36"/>
    </row>
    <row r="13" spans="1:6" ht="15" customHeight="1">
      <c r="A13" s="64" t="s">
        <v>26</v>
      </c>
      <c r="B13" s="8" t="s">
        <v>83</v>
      </c>
      <c r="C13" s="21">
        <f>+'I T'!F13</f>
        <v>906.6666666666666</v>
      </c>
      <c r="D13" s="21">
        <f>+'2 T'!F13</f>
        <v>0</v>
      </c>
      <c r="E13" s="21">
        <f>+'3 T'!F13</f>
        <v>0</v>
      </c>
      <c r="F13" s="36">
        <f>+(D13+E13+C13)/3</f>
        <v>302.22222222222223</v>
      </c>
    </row>
    <row r="14" spans="1:6" ht="15" customHeight="1">
      <c r="A14" s="64"/>
      <c r="B14" s="8" t="s">
        <v>84</v>
      </c>
      <c r="C14" s="21">
        <f>+'I T'!F14</f>
        <v>871.6666666666666</v>
      </c>
      <c r="D14" s="21">
        <f>+'2 T'!F14</f>
        <v>1498.6666666666667</v>
      </c>
      <c r="E14" s="21">
        <f>+'3 T'!F14</f>
        <v>1390.6666666666667</v>
      </c>
      <c r="F14" s="36">
        <f aca="true" t="shared" si="0" ref="F14:F23">+(D14+E14+C14)/3</f>
        <v>1253.6666666666667</v>
      </c>
    </row>
    <row r="15" spans="1:6" ht="15" customHeight="1">
      <c r="A15" s="64"/>
      <c r="B15" s="8" t="s">
        <v>85</v>
      </c>
      <c r="C15" s="21">
        <f>+'I T'!F15</f>
        <v>598.6666666666666</v>
      </c>
      <c r="D15" s="21">
        <f>+'2 T'!F15</f>
        <v>165.66666666666666</v>
      </c>
      <c r="E15" s="21">
        <f>+'3 T'!F15</f>
        <v>217.33333333333334</v>
      </c>
      <c r="F15" s="36">
        <f t="shared" si="0"/>
        <v>327.22222222222223</v>
      </c>
    </row>
    <row r="16" spans="1:6" ht="15" customHeight="1">
      <c r="A16" s="64" t="s">
        <v>27</v>
      </c>
      <c r="B16" s="8" t="s">
        <v>83</v>
      </c>
      <c r="C16" s="21">
        <f>+'I T'!F16</f>
        <v>612.3333333333334</v>
      </c>
      <c r="D16" s="21">
        <f>+'2 T'!F16</f>
        <v>0</v>
      </c>
      <c r="E16" s="21">
        <f>+'3 T'!F16</f>
        <v>0</v>
      </c>
      <c r="F16" s="36">
        <f t="shared" si="0"/>
        <v>204.11111111111111</v>
      </c>
    </row>
    <row r="17" spans="1:6" ht="15" customHeight="1">
      <c r="A17" s="64"/>
      <c r="B17" s="8" t="s">
        <v>84</v>
      </c>
      <c r="C17" s="21">
        <f>+'I T'!F17</f>
        <v>429</v>
      </c>
      <c r="D17" s="21">
        <f>+'2 T'!F17</f>
        <v>749.6666666666666</v>
      </c>
      <c r="E17" s="21">
        <f>+'3 T'!F17</f>
        <v>776.6666666666666</v>
      </c>
      <c r="F17" s="36">
        <f t="shared" si="0"/>
        <v>651.7777777777777</v>
      </c>
    </row>
    <row r="18" spans="1:6" ht="15" customHeight="1">
      <c r="A18" s="64"/>
      <c r="B18" s="8" t="s">
        <v>85</v>
      </c>
      <c r="C18" s="21">
        <f>+'I T'!F18</f>
        <v>310</v>
      </c>
      <c r="D18" s="21">
        <f>+'2 T'!F18</f>
        <v>192</v>
      </c>
      <c r="E18" s="21">
        <f>+'3 T'!F18</f>
        <v>90.33333333333333</v>
      </c>
      <c r="F18" s="36">
        <f t="shared" si="0"/>
        <v>197.44444444444443</v>
      </c>
    </row>
    <row r="19" spans="1:6" ht="15" customHeight="1">
      <c r="A19" s="65" t="s">
        <v>28</v>
      </c>
      <c r="B19" s="8" t="s">
        <v>83</v>
      </c>
      <c r="C19" s="21">
        <f>+'I T'!F19</f>
        <v>1156.3333333333333</v>
      </c>
      <c r="D19" s="21">
        <f>+'2 T'!F19</f>
        <v>0</v>
      </c>
      <c r="E19" s="21">
        <f>+'3 T'!F19</f>
        <v>0</v>
      </c>
      <c r="F19" s="36">
        <f t="shared" si="0"/>
        <v>385.4444444444444</v>
      </c>
    </row>
    <row r="20" spans="1:6" ht="15" customHeight="1">
      <c r="A20" s="65"/>
      <c r="B20" s="8" t="s">
        <v>84</v>
      </c>
      <c r="C20" s="21">
        <f>+'I T'!F20</f>
        <v>169.66666666666666</v>
      </c>
      <c r="D20" s="21">
        <f>+'2 T'!F20</f>
        <v>700</v>
      </c>
      <c r="E20" s="21">
        <f>+'3 T'!F20</f>
        <v>652.6666666666666</v>
      </c>
      <c r="F20" s="36">
        <f t="shared" si="0"/>
        <v>507.4444444444444</v>
      </c>
    </row>
    <row r="21" spans="1:6" ht="15" customHeight="1">
      <c r="A21" s="65"/>
      <c r="B21" s="8" t="s">
        <v>85</v>
      </c>
      <c r="C21" s="21">
        <f>+'I T'!F21</f>
        <v>307.6666666666667</v>
      </c>
      <c r="D21" s="21">
        <f>+'2 T'!F21</f>
        <v>433.6666666666667</v>
      </c>
      <c r="E21" s="21">
        <f>+'3 T'!F21</f>
        <v>294</v>
      </c>
      <c r="F21" s="36">
        <f t="shared" si="0"/>
        <v>345.11111111111114</v>
      </c>
    </row>
    <row r="22" spans="1:6" ht="15" customHeight="1">
      <c r="A22" s="29"/>
      <c r="F22" s="36"/>
    </row>
    <row r="23" spans="1:7" ht="15" customHeight="1" thickBot="1">
      <c r="A23" s="32" t="s">
        <v>14</v>
      </c>
      <c r="B23" s="33" t="s">
        <v>62</v>
      </c>
      <c r="C23" s="33">
        <f>SUM(C18:C22)</f>
        <v>1943.6666666666667</v>
      </c>
      <c r="D23" s="33">
        <f>SUM(D18:D22)</f>
        <v>1325.6666666666667</v>
      </c>
      <c r="E23" s="33">
        <f>SUM(E18:E22)</f>
        <v>1037</v>
      </c>
      <c r="F23" s="33">
        <f t="shared" si="0"/>
        <v>1435.4444444444446</v>
      </c>
      <c r="G23" s="36"/>
    </row>
    <row r="24" spans="1:6" ht="15" customHeight="1" thickTop="1">
      <c r="A24" s="35" t="s">
        <v>50</v>
      </c>
      <c r="B24" s="36"/>
      <c r="C24" s="36"/>
      <c r="D24" s="36"/>
      <c r="E24" s="36"/>
      <c r="F24" s="36"/>
    </row>
    <row r="25" ht="15" customHeight="1">
      <c r="A25" s="1" t="s">
        <v>75</v>
      </c>
    </row>
    <row r="26" ht="15" customHeight="1">
      <c r="A26" s="1"/>
    </row>
    <row r="27" ht="15" customHeight="1"/>
    <row r="28" spans="1:5" ht="15" customHeight="1">
      <c r="A28" s="62" t="s">
        <v>15</v>
      </c>
      <c r="B28" s="62"/>
      <c r="C28" s="62"/>
      <c r="D28" s="62"/>
      <c r="E28" s="62"/>
    </row>
    <row r="29" spans="1:5" ht="15" customHeight="1">
      <c r="A29" s="61" t="s">
        <v>38</v>
      </c>
      <c r="B29" s="61"/>
      <c r="C29" s="61"/>
      <c r="D29" s="61"/>
      <c r="E29" s="61"/>
    </row>
    <row r="30" spans="1:6" ht="15" customHeight="1">
      <c r="A30" s="62" t="s">
        <v>63</v>
      </c>
      <c r="B30" s="62"/>
      <c r="C30" s="62"/>
      <c r="D30" s="62"/>
      <c r="E30" s="62"/>
      <c r="F30" s="62"/>
    </row>
    <row r="31" spans="1:5" ht="15" customHeight="1">
      <c r="A31" s="63"/>
      <c r="B31" s="63"/>
      <c r="C31" s="63"/>
      <c r="D31" s="63"/>
      <c r="E31" s="63"/>
    </row>
    <row r="32" spans="1:6" ht="15" customHeight="1" thickBot="1">
      <c r="A32" s="53" t="s">
        <v>92</v>
      </c>
      <c r="B32" s="25"/>
      <c r="C32" s="25" t="s">
        <v>6</v>
      </c>
      <c r="D32" s="25" t="s">
        <v>33</v>
      </c>
      <c r="E32" s="25" t="s">
        <v>42</v>
      </c>
      <c r="F32" s="25" t="s">
        <v>49</v>
      </c>
    </row>
    <row r="33" ht="15" customHeight="1"/>
    <row r="34" spans="1:6" ht="15" customHeight="1">
      <c r="A34" s="29" t="s">
        <v>26</v>
      </c>
      <c r="B34" s="21" t="s">
        <v>70</v>
      </c>
      <c r="C34" s="21">
        <f>+'I T'!F34</f>
        <v>189748740</v>
      </c>
      <c r="D34" s="21">
        <f>+'2 T'!F34</f>
        <v>324287280</v>
      </c>
      <c r="E34" s="21">
        <f>+'3 T'!F34</f>
        <v>302275845</v>
      </c>
      <c r="F34" s="21">
        <f aca="true" t="shared" si="1" ref="F34:F39">+C34+D34+E34</f>
        <v>816311865</v>
      </c>
    </row>
    <row r="35" spans="1:6" ht="15" customHeight="1">
      <c r="A35" s="29"/>
      <c r="B35" s="21" t="s">
        <v>69</v>
      </c>
      <c r="C35" s="21">
        <f>+'I T'!F35</f>
        <v>131269515</v>
      </c>
      <c r="D35" s="21">
        <f>+'2 T'!F35</f>
        <v>36031920</v>
      </c>
      <c r="E35" s="21">
        <f>+'3 T'!F35</f>
        <v>47146605</v>
      </c>
      <c r="F35" s="21">
        <f t="shared" si="1"/>
        <v>214448040</v>
      </c>
    </row>
    <row r="36" spans="1:6" ht="15" customHeight="1">
      <c r="A36" s="29" t="s">
        <v>27</v>
      </c>
      <c r="B36" s="21" t="s">
        <v>70</v>
      </c>
      <c r="C36" s="21">
        <f>+'I T'!F36</f>
        <v>37397646</v>
      </c>
      <c r="D36" s="21">
        <f>+'2 T'!F36</f>
        <v>65293326</v>
      </c>
      <c r="E36" s="21">
        <f>+'3 T'!F36</f>
        <v>67705140</v>
      </c>
      <c r="F36" s="21">
        <f t="shared" si="1"/>
        <v>170396112</v>
      </c>
    </row>
    <row r="37" spans="1:6" ht="15" customHeight="1">
      <c r="A37" s="29"/>
      <c r="B37" s="21" t="s">
        <v>69</v>
      </c>
      <c r="C37" s="21">
        <f>+'I T'!F37</f>
        <v>27023940</v>
      </c>
      <c r="D37" s="21">
        <f>+'2 T'!F37</f>
        <v>16737408</v>
      </c>
      <c r="E37" s="21">
        <f>+'3 T'!F37</f>
        <v>7874718</v>
      </c>
      <c r="F37" s="21">
        <f t="shared" si="1"/>
        <v>51636066</v>
      </c>
    </row>
    <row r="38" spans="1:6" ht="15" customHeight="1">
      <c r="A38" s="29" t="s">
        <v>28</v>
      </c>
      <c r="B38" s="21" t="s">
        <v>70</v>
      </c>
      <c r="C38" s="21">
        <f>+'I T'!F38</f>
        <v>106041666.68</v>
      </c>
      <c r="D38" s="21">
        <f>+'2 T'!F38</f>
        <v>437499996.29</v>
      </c>
      <c r="E38" s="21">
        <f>+'3 T'!F38</f>
        <v>407916662.0999999</v>
      </c>
      <c r="F38" s="21">
        <f t="shared" si="1"/>
        <v>951458325.0699999</v>
      </c>
    </row>
    <row r="39" spans="1:6" ht="15" customHeight="1">
      <c r="A39" s="29"/>
      <c r="B39" s="21" t="s">
        <v>69</v>
      </c>
      <c r="C39" s="21">
        <f>+'I T'!F39</f>
        <v>192291665.08</v>
      </c>
      <c r="D39" s="21">
        <f>+'2 T'!F39</f>
        <v>286458327.47</v>
      </c>
      <c r="E39" s="21">
        <f>+'3 T'!F39</f>
        <v>183750000.045</v>
      </c>
      <c r="F39" s="21">
        <f t="shared" si="1"/>
        <v>662499992.595</v>
      </c>
    </row>
    <row r="40" ht="15" customHeight="1"/>
    <row r="41" spans="1:6" ht="15" customHeight="1" thickBot="1">
      <c r="A41" s="32" t="s">
        <v>14</v>
      </c>
      <c r="B41" s="33"/>
      <c r="C41" s="33">
        <f>SUM(C34:C40)</f>
        <v>683773172.76</v>
      </c>
      <c r="D41" s="33">
        <f>SUM(D34:D40)</f>
        <v>1166308257.76</v>
      </c>
      <c r="E41" s="33">
        <f>SUM(E34:E40)</f>
        <v>1016668970.1449999</v>
      </c>
      <c r="F41" s="33">
        <f>SUM(F34:F40)</f>
        <v>2866750400.665</v>
      </c>
    </row>
    <row r="42" ht="15" customHeight="1" thickTop="1">
      <c r="A42" s="35" t="s">
        <v>50</v>
      </c>
    </row>
    <row r="43" ht="15" customHeight="1">
      <c r="A43" s="1" t="s">
        <v>75</v>
      </c>
    </row>
    <row r="44" ht="15" customHeight="1">
      <c r="A44" s="1"/>
    </row>
    <row r="45" ht="15" customHeight="1">
      <c r="A45" s="1"/>
    </row>
    <row r="46" ht="15" customHeight="1"/>
    <row r="47" spans="1:5" ht="15" customHeight="1">
      <c r="A47" s="61" t="s">
        <v>16</v>
      </c>
      <c r="B47" s="61"/>
      <c r="C47" s="61"/>
      <c r="D47" s="61"/>
      <c r="E47" s="61"/>
    </row>
    <row r="48" spans="1:5" ht="15" customHeight="1">
      <c r="A48" s="61" t="s">
        <v>39</v>
      </c>
      <c r="B48" s="61"/>
      <c r="C48" s="61"/>
      <c r="D48" s="61"/>
      <c r="E48" s="61"/>
    </row>
    <row r="49" spans="1:5" ht="15" customHeight="1">
      <c r="A49" s="62" t="s">
        <v>63</v>
      </c>
      <c r="B49" s="62"/>
      <c r="C49" s="62"/>
      <c r="D49" s="62"/>
      <c r="E49" s="62"/>
    </row>
    <row r="50" spans="1:5" ht="15" customHeight="1">
      <c r="A50" s="63"/>
      <c r="B50" s="63"/>
      <c r="C50" s="63"/>
      <c r="D50" s="63"/>
      <c r="E50" s="63"/>
    </row>
    <row r="51" spans="1:6" ht="15" customHeight="1" thickBot="1">
      <c r="A51" s="43" t="s">
        <v>10</v>
      </c>
      <c r="B51" s="44" t="s">
        <v>6</v>
      </c>
      <c r="C51" s="44" t="s">
        <v>33</v>
      </c>
      <c r="D51" s="44" t="s">
        <v>42</v>
      </c>
      <c r="E51" s="44" t="s">
        <v>49</v>
      </c>
      <c r="F51" s="50"/>
    </row>
    <row r="52" ht="15" customHeight="1">
      <c r="F52" s="36"/>
    </row>
    <row r="53" spans="1:6" ht="15" customHeight="1">
      <c r="A53" s="27" t="s">
        <v>29</v>
      </c>
      <c r="B53" s="21">
        <f>+'I T'!E53</f>
        <v>385439841</v>
      </c>
      <c r="C53" s="21">
        <f>+'2 T'!E53</f>
        <v>442349934</v>
      </c>
      <c r="D53" s="21">
        <f>+'3 T'!E53</f>
        <v>425002308</v>
      </c>
      <c r="E53" s="21">
        <f>SUM(B53:D53)</f>
        <v>1252792083</v>
      </c>
      <c r="F53" s="36"/>
    </row>
    <row r="54" spans="1:6" ht="15" customHeight="1">
      <c r="A54" s="27" t="s">
        <v>51</v>
      </c>
      <c r="B54" s="21">
        <f>+'I T'!E54</f>
        <v>298333331.76</v>
      </c>
      <c r="C54" s="21">
        <f>+'2 T'!E54</f>
        <v>723958323.76</v>
      </c>
      <c r="D54" s="21">
        <f>+'3 T'!E54</f>
        <v>591666662.145</v>
      </c>
      <c r="E54" s="21">
        <f>SUM(B54:D54)</f>
        <v>1613958317.665</v>
      </c>
      <c r="F54" s="36"/>
    </row>
    <row r="55" ht="15" customHeight="1">
      <c r="F55" s="36"/>
    </row>
    <row r="56" ht="15" customHeight="1">
      <c r="F56" s="36"/>
    </row>
    <row r="57" ht="15" customHeight="1">
      <c r="F57" s="36"/>
    </row>
    <row r="58" spans="1:6" ht="15" customHeight="1" thickBot="1">
      <c r="A58" s="32" t="s">
        <v>14</v>
      </c>
      <c r="B58" s="33">
        <f>SUM(B53:B54)</f>
        <v>683773172.76</v>
      </c>
      <c r="C58" s="33">
        <f>SUM(C53:C54)</f>
        <v>1166308257.76</v>
      </c>
      <c r="D58" s="33">
        <f>SUM(D53:D54)</f>
        <v>1016668970.145</v>
      </c>
      <c r="E58" s="33">
        <f>SUM(E53:E54)</f>
        <v>2866750400.665</v>
      </c>
      <c r="F58" s="36"/>
    </row>
    <row r="59" ht="15" customHeight="1" thickTop="1">
      <c r="A59" s="1" t="s">
        <v>75</v>
      </c>
    </row>
    <row r="60" ht="15" customHeight="1">
      <c r="A60" s="1"/>
    </row>
    <row r="61" ht="15" customHeight="1"/>
    <row r="62" spans="1:5" ht="15" customHeight="1">
      <c r="A62" s="61" t="s">
        <v>22</v>
      </c>
      <c r="B62" s="61"/>
      <c r="C62" s="61"/>
      <c r="D62" s="61"/>
      <c r="E62" s="61"/>
    </row>
    <row r="63" spans="1:5" ht="15" customHeight="1">
      <c r="A63" s="61" t="s">
        <v>17</v>
      </c>
      <c r="B63" s="61"/>
      <c r="C63" s="61"/>
      <c r="D63" s="61"/>
      <c r="E63" s="61"/>
    </row>
    <row r="64" spans="1:5" ht="15" customHeight="1">
      <c r="A64" s="62" t="s">
        <v>63</v>
      </c>
      <c r="B64" s="62"/>
      <c r="C64" s="62"/>
      <c r="D64" s="62"/>
      <c r="E64" s="62"/>
    </row>
    <row r="65" spans="1:5" ht="15" customHeight="1">
      <c r="A65" s="63"/>
      <c r="B65" s="63"/>
      <c r="C65" s="63"/>
      <c r="D65" s="63"/>
      <c r="E65" s="63"/>
    </row>
    <row r="66" spans="1:6" ht="15" customHeight="1" thickBot="1">
      <c r="A66" s="43" t="s">
        <v>10</v>
      </c>
      <c r="B66" s="44" t="s">
        <v>6</v>
      </c>
      <c r="C66" s="44" t="s">
        <v>33</v>
      </c>
      <c r="D66" s="44" t="s">
        <v>42</v>
      </c>
      <c r="E66" s="44" t="s">
        <v>49</v>
      </c>
      <c r="F66" s="50"/>
    </row>
    <row r="67" ht="15" customHeight="1">
      <c r="F67" s="36"/>
    </row>
    <row r="68" spans="1:6" ht="15" customHeight="1">
      <c r="A68" s="21" t="s">
        <v>87</v>
      </c>
      <c r="B68" s="21">
        <f>+'I T'!E68</f>
        <v>0</v>
      </c>
      <c r="C68" s="21">
        <f>+'2 T'!E68</f>
        <v>-86520195</v>
      </c>
      <c r="D68" s="21">
        <f>+'3 T'!E68</f>
        <v>37925885</v>
      </c>
      <c r="E68" s="21">
        <f>B68</f>
        <v>0</v>
      </c>
      <c r="F68" s="36"/>
    </row>
    <row r="69" spans="1:6" ht="15" customHeight="1">
      <c r="A69" s="21" t="s">
        <v>18</v>
      </c>
      <c r="B69" s="21">
        <f>+'I T'!E69</f>
        <v>298919646</v>
      </c>
      <c r="C69" s="21">
        <f>+'2 T'!E69</f>
        <v>566796014</v>
      </c>
      <c r="D69" s="21">
        <f>+'3 T'!E69</f>
        <v>426208215</v>
      </c>
      <c r="E69" s="21">
        <f>SUM(B69:D69)</f>
        <v>1291923875</v>
      </c>
      <c r="F69" s="36"/>
    </row>
    <row r="70" spans="1:6" ht="15" customHeight="1">
      <c r="A70" s="21" t="s">
        <v>19</v>
      </c>
      <c r="B70" s="21">
        <f>+'I T'!E70</f>
        <v>298919646</v>
      </c>
      <c r="C70" s="21">
        <f>+'2 T'!E70</f>
        <v>480275819</v>
      </c>
      <c r="D70" s="21">
        <f>+'3 T'!E70</f>
        <v>464134100</v>
      </c>
      <c r="E70" s="21">
        <f>SUM(E68:E69)</f>
        <v>1291923875</v>
      </c>
      <c r="F70" s="36"/>
    </row>
    <row r="71" spans="1:6" ht="15" customHeight="1">
      <c r="A71" s="21" t="s">
        <v>20</v>
      </c>
      <c r="B71" s="21">
        <f>+'I T'!E71</f>
        <v>385439841</v>
      </c>
      <c r="C71" s="21">
        <f>+'2 T'!E71</f>
        <v>442349934</v>
      </c>
      <c r="D71" s="21">
        <f>+'3 T'!E71</f>
        <v>425002308</v>
      </c>
      <c r="E71" s="21">
        <f>SUM(B71:D71)</f>
        <v>1252792083</v>
      </c>
      <c r="F71" s="36"/>
    </row>
    <row r="72" spans="1:6" ht="15" customHeight="1" thickBot="1">
      <c r="A72" s="33" t="s">
        <v>21</v>
      </c>
      <c r="B72" s="33">
        <f>+'I T'!E72</f>
        <v>-86520195</v>
      </c>
      <c r="C72" s="33">
        <f>+'2 T'!E72</f>
        <v>37925885</v>
      </c>
      <c r="D72" s="33">
        <f>+'3 T'!E72</f>
        <v>39131792</v>
      </c>
      <c r="E72" s="33">
        <f>+E70-E71</f>
        <v>39131792</v>
      </c>
      <c r="F72" s="36"/>
    </row>
    <row r="73" ht="15" customHeight="1" thickTop="1">
      <c r="A73" s="1" t="s">
        <v>75</v>
      </c>
    </row>
    <row r="74" ht="15" customHeight="1">
      <c r="A74" s="1"/>
    </row>
    <row r="75" ht="15" customHeight="1">
      <c r="A75" s="21"/>
    </row>
    <row r="76" spans="1:6" ht="15">
      <c r="A76" s="61" t="s">
        <v>22</v>
      </c>
      <c r="B76" s="61"/>
      <c r="C76" s="61"/>
      <c r="D76" s="61"/>
      <c r="E76" s="61"/>
      <c r="F76" s="22" t="s">
        <v>68</v>
      </c>
    </row>
    <row r="77" spans="1:6" ht="15">
      <c r="A77" s="61" t="s">
        <v>58</v>
      </c>
      <c r="B77" s="61"/>
      <c r="C77" s="61"/>
      <c r="D77" s="61"/>
      <c r="E77" s="61"/>
      <c r="F77" s="22">
        <f>E69+E83</f>
        <v>3118173832.36</v>
      </c>
    </row>
    <row r="78" spans="1:6" ht="15">
      <c r="A78" s="62" t="s">
        <v>63</v>
      </c>
      <c r="B78" s="62"/>
      <c r="C78" s="62"/>
      <c r="D78" s="62"/>
      <c r="E78" s="62"/>
      <c r="F78" s="22"/>
    </row>
    <row r="79" spans="1:5" ht="15">
      <c r="A79" s="63"/>
      <c r="B79" s="63"/>
      <c r="C79" s="63"/>
      <c r="D79" s="63"/>
      <c r="E79" s="63"/>
    </row>
    <row r="80" spans="1:5" ht="15.75" thickBot="1">
      <c r="A80" s="43" t="s">
        <v>10</v>
      </c>
      <c r="B80" s="44" t="s">
        <v>6</v>
      </c>
      <c r="C80" s="44" t="s">
        <v>33</v>
      </c>
      <c r="D80" s="44" t="s">
        <v>42</v>
      </c>
      <c r="E80" s="44" t="s">
        <v>49</v>
      </c>
    </row>
    <row r="82" spans="1:5" ht="15">
      <c r="A82" s="21" t="s">
        <v>87</v>
      </c>
      <c r="B82" s="21">
        <f>+'I T'!E82</f>
        <v>0</v>
      </c>
      <c r="C82" s="21">
        <f>+'2 T'!E82</f>
        <v>107499994.24000001</v>
      </c>
      <c r="D82" s="21">
        <f>+'3 T'!E82</f>
        <v>195208314.74</v>
      </c>
      <c r="E82" s="21">
        <f>B82</f>
        <v>0</v>
      </c>
    </row>
    <row r="83" spans="1:5" ht="15">
      <c r="A83" s="21" t="s">
        <v>18</v>
      </c>
      <c r="B83" s="21">
        <f>+'I T'!E83</f>
        <v>405833326</v>
      </c>
      <c r="C83" s="21">
        <f>+'2 T'!E83</f>
        <v>811666644.26</v>
      </c>
      <c r="D83" s="21">
        <f>+'3 T'!E83</f>
        <v>608749987.1</v>
      </c>
      <c r="E83" s="21">
        <f>SUM(B83:D83)</f>
        <v>1826249957.3600001</v>
      </c>
    </row>
    <row r="84" spans="1:5" ht="15">
      <c r="A84" s="21" t="s">
        <v>19</v>
      </c>
      <c r="B84" s="21">
        <f>+'I T'!E84</f>
        <v>405833326</v>
      </c>
      <c r="C84" s="21">
        <f>+'2 T'!E84</f>
        <v>919166638.5</v>
      </c>
      <c r="D84" s="21">
        <f>+'3 T'!E84</f>
        <v>803958301.84</v>
      </c>
      <c r="E84" s="21">
        <f>SUM(E82:E83)</f>
        <v>1826249957.3600001</v>
      </c>
    </row>
    <row r="85" spans="1:5" ht="15">
      <c r="A85" s="21" t="s">
        <v>20</v>
      </c>
      <c r="B85" s="21">
        <f>+'I T'!E85</f>
        <v>298333331.76</v>
      </c>
      <c r="C85" s="21">
        <f>+'2 T'!E85</f>
        <v>723958323.76</v>
      </c>
      <c r="D85" s="21">
        <f>+'3 T'!E85</f>
        <v>591666662.145</v>
      </c>
      <c r="E85" s="21">
        <f>SUM(B85:D85)</f>
        <v>1613958317.665</v>
      </c>
    </row>
    <row r="86" spans="1:5" ht="15.75" thickBot="1">
      <c r="A86" s="33" t="s">
        <v>21</v>
      </c>
      <c r="B86" s="33">
        <f>+'I T'!E86</f>
        <v>107499994.24000001</v>
      </c>
      <c r="C86" s="33">
        <f>+'2 T'!E86</f>
        <v>195208314.74</v>
      </c>
      <c r="D86" s="33">
        <f>+'3 T'!E86</f>
        <v>212291639.69500005</v>
      </c>
      <c r="E86" s="33">
        <f>+E84-E85</f>
        <v>212291639.69500017</v>
      </c>
    </row>
    <row r="87" ht="15.75" thickTop="1">
      <c r="A87" s="1" t="s">
        <v>75</v>
      </c>
    </row>
    <row r="90" ht="15">
      <c r="A90" s="52" t="s">
        <v>89</v>
      </c>
    </row>
    <row r="91" ht="15">
      <c r="A91" s="52" t="s">
        <v>90</v>
      </c>
    </row>
    <row r="92" ht="15">
      <c r="A92" s="52" t="s">
        <v>91</v>
      </c>
    </row>
  </sheetData>
  <sheetProtection/>
  <mergeCells count="24">
    <mergeCell ref="A79:E79"/>
    <mergeCell ref="A31:E31"/>
    <mergeCell ref="A47:E47"/>
    <mergeCell ref="A48:E48"/>
    <mergeCell ref="A50:E50"/>
    <mergeCell ref="A62:E62"/>
    <mergeCell ref="A63:E63"/>
    <mergeCell ref="A78:E78"/>
    <mergeCell ref="A65:E65"/>
    <mergeCell ref="A76:E76"/>
    <mergeCell ref="A64:E64"/>
    <mergeCell ref="A77:E77"/>
    <mergeCell ref="A1:E1"/>
    <mergeCell ref="A7:F7"/>
    <mergeCell ref="A8:F8"/>
    <mergeCell ref="A10:F10"/>
    <mergeCell ref="A28:E28"/>
    <mergeCell ref="A29:E29"/>
    <mergeCell ref="A9:F9"/>
    <mergeCell ref="A13:A15"/>
    <mergeCell ref="A16:A18"/>
    <mergeCell ref="A19:A21"/>
    <mergeCell ref="A30:F30"/>
    <mergeCell ref="A49:E4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zoomScalePageLayoutView="0" workbookViewId="0" topLeftCell="A1">
      <selection activeCell="F4" sqref="F4"/>
    </sheetView>
  </sheetViews>
  <sheetFormatPr defaultColWidth="11.57421875" defaultRowHeight="15"/>
  <cols>
    <col min="1" max="1" width="64.8515625" style="27" customWidth="1"/>
    <col min="2" max="2" width="23.00390625" style="21" customWidth="1"/>
    <col min="3" max="6" width="16.8515625" style="21" bestFit="1" customWidth="1"/>
    <col min="7" max="7" width="17.140625" style="21" customWidth="1"/>
    <col min="8" max="8" width="13.57421875" style="21" bestFit="1" customWidth="1"/>
    <col min="9" max="9" width="14.28125" style="21" bestFit="1" customWidth="1"/>
    <col min="10" max="16384" width="11.57421875" style="21" customWidth="1"/>
  </cols>
  <sheetData>
    <row r="1" spans="1:5" ht="15" customHeight="1">
      <c r="A1" s="61" t="s">
        <v>23</v>
      </c>
      <c r="B1" s="61"/>
      <c r="C1" s="61"/>
      <c r="D1" s="61"/>
      <c r="E1" s="61"/>
    </row>
    <row r="2" spans="1:5" ht="15" customHeight="1">
      <c r="A2" s="3" t="s">
        <v>0</v>
      </c>
      <c r="B2" s="51" t="s">
        <v>25</v>
      </c>
      <c r="C2" s="23"/>
      <c r="D2" s="23"/>
      <c r="E2" s="29"/>
    </row>
    <row r="3" spans="1:5" ht="15" customHeight="1">
      <c r="A3" s="3" t="s">
        <v>1</v>
      </c>
      <c r="B3" s="51" t="s">
        <v>24</v>
      </c>
      <c r="C3" s="51"/>
      <c r="D3" s="51"/>
      <c r="E3" s="29"/>
    </row>
    <row r="4" spans="1:5" ht="15" customHeight="1">
      <c r="A4" s="3" t="s">
        <v>12</v>
      </c>
      <c r="B4" s="23" t="s">
        <v>86</v>
      </c>
      <c r="C4" s="23"/>
      <c r="D4" s="23"/>
      <c r="E4" s="29"/>
    </row>
    <row r="5" spans="1:5" ht="15" customHeight="1">
      <c r="A5" s="3" t="s">
        <v>2</v>
      </c>
      <c r="B5" s="23">
        <v>2012</v>
      </c>
      <c r="C5" s="23"/>
      <c r="D5" s="23"/>
      <c r="E5" s="29"/>
    </row>
    <row r="6" ht="15" customHeight="1"/>
    <row r="7" spans="1:7" ht="15" customHeight="1">
      <c r="A7" s="61" t="s">
        <v>9</v>
      </c>
      <c r="B7" s="61"/>
      <c r="C7" s="61"/>
      <c r="D7" s="61"/>
      <c r="E7" s="61"/>
      <c r="F7" s="61"/>
      <c r="G7" s="61"/>
    </row>
    <row r="8" spans="1:7" ht="15" customHeight="1">
      <c r="A8" s="61" t="s">
        <v>13</v>
      </c>
      <c r="B8" s="61"/>
      <c r="C8" s="61"/>
      <c r="D8" s="61"/>
      <c r="E8" s="61"/>
      <c r="F8" s="61"/>
      <c r="G8" s="61"/>
    </row>
    <row r="9" spans="1:7" ht="15" customHeight="1">
      <c r="A9" s="62" t="s">
        <v>59</v>
      </c>
      <c r="B9" s="62"/>
      <c r="C9" s="62"/>
      <c r="D9" s="62"/>
      <c r="E9" s="62"/>
      <c r="F9" s="62"/>
      <c r="G9" s="62"/>
    </row>
    <row r="10" spans="1:7" ht="15" customHeight="1">
      <c r="A10" s="63"/>
      <c r="B10" s="63"/>
      <c r="C10" s="63"/>
      <c r="D10" s="63"/>
      <c r="E10" s="63"/>
      <c r="F10" s="63"/>
      <c r="G10" s="63"/>
    </row>
    <row r="11" spans="1:7" ht="15" customHeight="1" thickBot="1">
      <c r="A11" s="53" t="s">
        <v>92</v>
      </c>
      <c r="B11" s="44"/>
      <c r="C11" s="44" t="s">
        <v>6</v>
      </c>
      <c r="D11" s="44" t="s">
        <v>33</v>
      </c>
      <c r="E11" s="44" t="s">
        <v>42</v>
      </c>
      <c r="F11" s="44" t="s">
        <v>46</v>
      </c>
      <c r="G11" s="44" t="s">
        <v>64</v>
      </c>
    </row>
    <row r="12" ht="15" customHeight="1">
      <c r="F12" s="36"/>
    </row>
    <row r="13" spans="1:7" ht="15" customHeight="1">
      <c r="A13" s="64" t="s">
        <v>26</v>
      </c>
      <c r="B13" s="8" t="s">
        <v>83</v>
      </c>
      <c r="C13" s="21">
        <f>+'I T'!F13</f>
        <v>906.6666666666666</v>
      </c>
      <c r="D13" s="21">
        <f>+'2 T'!F13</f>
        <v>0</v>
      </c>
      <c r="E13" s="21">
        <f>+'3 T'!F13</f>
        <v>0</v>
      </c>
      <c r="F13" s="36">
        <f>+'4 T'!F13</f>
        <v>0</v>
      </c>
      <c r="G13" s="21">
        <f>+(+C13+D13+E13+F13)/4</f>
        <v>226.66666666666666</v>
      </c>
    </row>
    <row r="14" spans="1:7" ht="15" customHeight="1">
      <c r="A14" s="64"/>
      <c r="B14" s="8" t="s">
        <v>84</v>
      </c>
      <c r="C14" s="21">
        <f>+'I T'!F14</f>
        <v>871.6666666666666</v>
      </c>
      <c r="D14" s="21">
        <f>+'2 T'!F14</f>
        <v>1498.6666666666667</v>
      </c>
      <c r="E14" s="21">
        <f>+'3 T'!F14</f>
        <v>1390.6666666666667</v>
      </c>
      <c r="F14" s="36">
        <f>+'4 T'!F14</f>
        <v>1436</v>
      </c>
      <c r="G14" s="21">
        <f aca="true" t="shared" si="0" ref="G14:G23">+(+C14+D14+E14+F14)/4</f>
        <v>1299.25</v>
      </c>
    </row>
    <row r="15" spans="1:7" ht="15" customHeight="1">
      <c r="A15" s="64"/>
      <c r="B15" s="8" t="s">
        <v>85</v>
      </c>
      <c r="C15" s="21">
        <f>+'I T'!F15</f>
        <v>598.6666666666666</v>
      </c>
      <c r="D15" s="21">
        <f>+'2 T'!F15</f>
        <v>165.66666666666666</v>
      </c>
      <c r="E15" s="21">
        <f>+'3 T'!F15</f>
        <v>217.33333333333334</v>
      </c>
      <c r="F15" s="36">
        <f>+'4 T'!F15</f>
        <v>223.33333333333334</v>
      </c>
      <c r="G15" s="21">
        <f t="shared" si="0"/>
        <v>301.25</v>
      </c>
    </row>
    <row r="16" spans="1:7" ht="15" customHeight="1">
      <c r="A16" s="64" t="s">
        <v>27</v>
      </c>
      <c r="B16" s="8" t="s">
        <v>83</v>
      </c>
      <c r="C16" s="21">
        <f>+'I T'!F16</f>
        <v>612.3333333333334</v>
      </c>
      <c r="D16" s="21">
        <f>+'2 T'!F16</f>
        <v>0</v>
      </c>
      <c r="E16" s="21">
        <f>+'3 T'!F16</f>
        <v>0</v>
      </c>
      <c r="F16" s="36">
        <f>+'4 T'!F16</f>
        <v>0</v>
      </c>
      <c r="G16" s="21">
        <f t="shared" si="0"/>
        <v>153.08333333333334</v>
      </c>
    </row>
    <row r="17" spans="1:7" ht="15" customHeight="1">
      <c r="A17" s="64"/>
      <c r="B17" s="8" t="s">
        <v>84</v>
      </c>
      <c r="C17" s="21">
        <f>+'I T'!F17</f>
        <v>429</v>
      </c>
      <c r="D17" s="21">
        <f>+'2 T'!F17</f>
        <v>749.6666666666666</v>
      </c>
      <c r="E17" s="21">
        <f>+'3 T'!F17</f>
        <v>776.6666666666666</v>
      </c>
      <c r="F17" s="36">
        <f>+'4 T'!F17</f>
        <v>772</v>
      </c>
      <c r="G17" s="21">
        <f t="shared" si="0"/>
        <v>681.8333333333333</v>
      </c>
    </row>
    <row r="18" spans="1:7" ht="15" customHeight="1">
      <c r="A18" s="64"/>
      <c r="B18" s="8" t="s">
        <v>85</v>
      </c>
      <c r="C18" s="21">
        <f>+'I T'!F18</f>
        <v>310</v>
      </c>
      <c r="D18" s="21">
        <f>+'2 T'!F18</f>
        <v>192</v>
      </c>
      <c r="E18" s="21">
        <f>+'3 T'!F18</f>
        <v>90.33333333333333</v>
      </c>
      <c r="F18" s="36">
        <f>+'4 T'!F18</f>
        <v>117.66666666666667</v>
      </c>
      <c r="G18" s="21">
        <f t="shared" si="0"/>
        <v>177.5</v>
      </c>
    </row>
    <row r="19" spans="1:7" ht="15" customHeight="1">
      <c r="A19" s="65" t="s">
        <v>28</v>
      </c>
      <c r="B19" s="8" t="s">
        <v>83</v>
      </c>
      <c r="C19" s="21">
        <f>+'I T'!F19</f>
        <v>1156.3333333333333</v>
      </c>
      <c r="D19" s="21">
        <f>+'2 T'!F19</f>
        <v>0</v>
      </c>
      <c r="E19" s="21">
        <f>+'3 T'!F19</f>
        <v>0</v>
      </c>
      <c r="F19" s="36">
        <f>+'4 T'!F19</f>
        <v>0</v>
      </c>
      <c r="G19" s="21">
        <f t="shared" si="0"/>
        <v>289.0833333333333</v>
      </c>
    </row>
    <row r="20" spans="1:7" ht="15" customHeight="1">
      <c r="A20" s="65"/>
      <c r="B20" s="8" t="s">
        <v>84</v>
      </c>
      <c r="C20" s="21">
        <f>+'I T'!F20</f>
        <v>169.66666666666666</v>
      </c>
      <c r="D20" s="21">
        <f>+'2 T'!F20</f>
        <v>700</v>
      </c>
      <c r="E20" s="21">
        <f>+'3 T'!F20</f>
        <v>652.6666666666666</v>
      </c>
      <c r="F20" s="36">
        <f>+'4 T'!F20</f>
        <v>840</v>
      </c>
      <c r="G20" s="21">
        <f t="shared" si="0"/>
        <v>590.5833333333333</v>
      </c>
    </row>
    <row r="21" spans="1:7" ht="15" customHeight="1">
      <c r="A21" s="65"/>
      <c r="B21" s="8" t="s">
        <v>85</v>
      </c>
      <c r="C21" s="21">
        <f>+'I T'!F21</f>
        <v>307.6666666666667</v>
      </c>
      <c r="D21" s="21">
        <f>+'2 T'!F21</f>
        <v>433.6666666666667</v>
      </c>
      <c r="E21" s="21">
        <f>+'3 T'!F21</f>
        <v>294</v>
      </c>
      <c r="F21" s="36">
        <f>+'4 T'!F21</f>
        <v>242.33333333333334</v>
      </c>
      <c r="G21" s="21">
        <f t="shared" si="0"/>
        <v>319.4166666666667</v>
      </c>
    </row>
    <row r="22" spans="1:7" ht="15" customHeight="1">
      <c r="A22" s="29"/>
      <c r="F22" s="36"/>
      <c r="G22" s="21">
        <f>+(+C22+D22+E22+F22)/4</f>
        <v>0</v>
      </c>
    </row>
    <row r="23" spans="1:7" ht="15" customHeight="1" thickBot="1">
      <c r="A23" s="32" t="s">
        <v>14</v>
      </c>
      <c r="B23" s="33" t="s">
        <v>62</v>
      </c>
      <c r="C23" s="33">
        <f>SUM(C19:C22)</f>
        <v>1633.6666666666667</v>
      </c>
      <c r="D23" s="33">
        <f>SUM(D19:D22)</f>
        <v>1133.6666666666667</v>
      </c>
      <c r="E23" s="33">
        <f>SUM(E19:E22)</f>
        <v>946.6666666666666</v>
      </c>
      <c r="F23" s="33">
        <f>SUM(F19:F22)</f>
        <v>1082.3333333333333</v>
      </c>
      <c r="G23" s="33">
        <f t="shared" si="0"/>
        <v>1199.0833333333333</v>
      </c>
    </row>
    <row r="24" spans="1:6" ht="15" customHeight="1" thickTop="1">
      <c r="A24" s="35" t="s">
        <v>50</v>
      </c>
      <c r="B24" s="36"/>
      <c r="C24" s="36"/>
      <c r="D24" s="36"/>
      <c r="E24" s="36"/>
      <c r="F24" s="36"/>
    </row>
    <row r="25" ht="15" customHeight="1">
      <c r="A25" s="1" t="s">
        <v>75</v>
      </c>
    </row>
    <row r="26" ht="15" customHeight="1">
      <c r="A26" s="1"/>
    </row>
    <row r="27" ht="15" customHeight="1">
      <c r="A27" s="1"/>
    </row>
    <row r="28" spans="1:6" ht="15" customHeight="1">
      <c r="A28" s="62" t="s">
        <v>15</v>
      </c>
      <c r="B28" s="62"/>
      <c r="C28" s="62"/>
      <c r="D28" s="62"/>
      <c r="E28" s="62"/>
      <c r="F28" s="62"/>
    </row>
    <row r="29" spans="1:6" ht="15" customHeight="1">
      <c r="A29" s="61" t="s">
        <v>38</v>
      </c>
      <c r="B29" s="61"/>
      <c r="C29" s="61"/>
      <c r="D29" s="61"/>
      <c r="E29" s="61"/>
      <c r="F29" s="61"/>
    </row>
    <row r="30" spans="1:7" ht="15" customHeight="1">
      <c r="A30" s="62" t="s">
        <v>63</v>
      </c>
      <c r="B30" s="62"/>
      <c r="C30" s="62"/>
      <c r="D30" s="62"/>
      <c r="E30" s="62"/>
      <c r="F30" s="62"/>
      <c r="G30" s="62"/>
    </row>
    <row r="31" spans="1:6" ht="15" customHeight="1">
      <c r="A31" s="63"/>
      <c r="B31" s="63"/>
      <c r="C31" s="63"/>
      <c r="D31" s="63"/>
      <c r="E31" s="63"/>
      <c r="F31" s="63"/>
    </row>
    <row r="32" spans="1:7" ht="15" customHeight="1" thickBot="1">
      <c r="A32" s="53" t="s">
        <v>92</v>
      </c>
      <c r="B32" s="25"/>
      <c r="C32" s="25" t="s">
        <v>6</v>
      </c>
      <c r="D32" s="25" t="s">
        <v>33</v>
      </c>
      <c r="E32" s="25" t="s">
        <v>42</v>
      </c>
      <c r="F32" s="25" t="s">
        <v>46</v>
      </c>
      <c r="G32" s="25" t="s">
        <v>47</v>
      </c>
    </row>
    <row r="33" ht="15" customHeight="1"/>
    <row r="34" spans="1:7" ht="15" customHeight="1">
      <c r="A34" s="29" t="s">
        <v>26</v>
      </c>
      <c r="B34" s="21" t="s">
        <v>70</v>
      </c>
      <c r="C34" s="21">
        <f>+'I T'!F34</f>
        <v>189748740</v>
      </c>
      <c r="D34" s="21">
        <f>+'2 T'!F34</f>
        <v>324287280</v>
      </c>
      <c r="E34" s="21">
        <f>+'3 T'!F34</f>
        <v>302275845</v>
      </c>
      <c r="F34" s="21">
        <f>+'4 T'!F34</f>
        <v>312954660</v>
      </c>
      <c r="G34" s="21">
        <f aca="true" t="shared" si="1" ref="G34:G39">SUM(C34:F34)</f>
        <v>1129266525</v>
      </c>
    </row>
    <row r="35" spans="1:7" ht="15" customHeight="1">
      <c r="A35" s="29"/>
      <c r="B35" s="21" t="s">
        <v>69</v>
      </c>
      <c r="C35" s="21">
        <f>+'I T'!F35</f>
        <v>131269515</v>
      </c>
      <c r="D35" s="21">
        <f>+'2 T'!F35</f>
        <v>36031920</v>
      </c>
      <c r="E35" s="21">
        <f>+'3 T'!F35</f>
        <v>47146605</v>
      </c>
      <c r="F35" s="21">
        <f>+'4 T'!F35</f>
        <v>50706210</v>
      </c>
      <c r="G35" s="21">
        <f t="shared" si="1"/>
        <v>265154250</v>
      </c>
    </row>
    <row r="36" spans="1:7" ht="15" customHeight="1">
      <c r="A36" s="29" t="s">
        <v>27</v>
      </c>
      <c r="B36" s="21" t="s">
        <v>70</v>
      </c>
      <c r="C36" s="21">
        <f>+'I T'!F36</f>
        <v>37397646</v>
      </c>
      <c r="D36" s="21">
        <f>+'2 T'!F36</f>
        <v>65293326</v>
      </c>
      <c r="E36" s="21">
        <f>+'3 T'!F36</f>
        <v>67705140</v>
      </c>
      <c r="F36" s="21">
        <f>+'4 T'!F36</f>
        <v>67289328</v>
      </c>
      <c r="G36" s="21">
        <f t="shared" si="1"/>
        <v>237685440</v>
      </c>
    </row>
    <row r="37" spans="1:7" ht="15" customHeight="1">
      <c r="A37" s="29"/>
      <c r="B37" s="21" t="s">
        <v>69</v>
      </c>
      <c r="C37" s="21">
        <f>+'I T'!F37</f>
        <v>27023940</v>
      </c>
      <c r="D37" s="21">
        <f>+'2 T'!F37</f>
        <v>16737408</v>
      </c>
      <c r="E37" s="21">
        <f>+'3 T'!F37</f>
        <v>7874718</v>
      </c>
      <c r="F37" s="21">
        <f>+'4 T'!F37</f>
        <v>10237416</v>
      </c>
      <c r="G37" s="21">
        <f t="shared" si="1"/>
        <v>61873482</v>
      </c>
    </row>
    <row r="38" spans="1:7" ht="15" customHeight="1">
      <c r="A38" s="29" t="s">
        <v>28</v>
      </c>
      <c r="B38" s="21" t="s">
        <v>70</v>
      </c>
      <c r="C38" s="21">
        <f>+'I T'!F38</f>
        <v>106041666.68</v>
      </c>
      <c r="D38" s="21">
        <f>+'2 T'!F38</f>
        <v>437499996.29</v>
      </c>
      <c r="E38" s="21">
        <f>+'3 T'!F38</f>
        <v>407916662.0999999</v>
      </c>
      <c r="F38" s="21">
        <f>+'4 T'!F38</f>
        <v>526084536.785</v>
      </c>
      <c r="G38" s="21">
        <f t="shared" si="1"/>
        <v>1477542861.855</v>
      </c>
    </row>
    <row r="39" spans="1:7" ht="15" customHeight="1">
      <c r="A39" s="29"/>
      <c r="B39" s="21" t="s">
        <v>69</v>
      </c>
      <c r="C39" s="21">
        <f>+'I T'!F39</f>
        <v>192291665.08</v>
      </c>
      <c r="D39" s="21">
        <f>+'2 T'!F39</f>
        <v>286458327.47</v>
      </c>
      <c r="E39" s="21">
        <f>+'3 T'!F39</f>
        <v>183750000.045</v>
      </c>
      <c r="F39" s="21">
        <f>+'4 T'!F39</f>
        <v>152542873.01</v>
      </c>
      <c r="G39" s="21">
        <f t="shared" si="1"/>
        <v>815042865.605</v>
      </c>
    </row>
    <row r="40" ht="15" customHeight="1"/>
    <row r="41" spans="1:7" ht="15" customHeight="1" thickBot="1">
      <c r="A41" s="32" t="s">
        <v>14</v>
      </c>
      <c r="B41" s="33"/>
      <c r="C41" s="33">
        <f>SUM(C34:C40)</f>
        <v>683773172.76</v>
      </c>
      <c r="D41" s="33">
        <f>SUM(D34:D40)</f>
        <v>1166308257.76</v>
      </c>
      <c r="E41" s="33">
        <f>SUM(E34:E40)</f>
        <v>1016668970.1449999</v>
      </c>
      <c r="F41" s="33">
        <f>SUM(F34:F40)</f>
        <v>1119815023.795</v>
      </c>
      <c r="G41" s="33">
        <f>SUM(G34:G40)</f>
        <v>3986565424.46</v>
      </c>
    </row>
    <row r="42" ht="15" customHeight="1" thickTop="1">
      <c r="A42" s="35" t="s">
        <v>50</v>
      </c>
    </row>
    <row r="43" ht="15" customHeight="1">
      <c r="A43" s="1" t="s">
        <v>75</v>
      </c>
    </row>
    <row r="44" ht="15" customHeight="1">
      <c r="A44" s="1"/>
    </row>
    <row r="45" ht="15" customHeight="1">
      <c r="A45" s="1"/>
    </row>
    <row r="46" ht="15" customHeight="1"/>
    <row r="47" spans="1:6" ht="15" customHeight="1">
      <c r="A47" s="62" t="s">
        <v>16</v>
      </c>
      <c r="B47" s="62"/>
      <c r="C47" s="62"/>
      <c r="D47" s="62"/>
      <c r="E47" s="62"/>
      <c r="F47" s="62"/>
    </row>
    <row r="48" spans="1:6" ht="15" customHeight="1">
      <c r="A48" s="61" t="s">
        <v>54</v>
      </c>
      <c r="B48" s="61"/>
      <c r="C48" s="61"/>
      <c r="D48" s="61"/>
      <c r="E48" s="61"/>
      <c r="F48" s="61"/>
    </row>
    <row r="49" spans="1:7" ht="15" customHeight="1">
      <c r="A49" s="62" t="s">
        <v>63</v>
      </c>
      <c r="B49" s="62"/>
      <c r="C49" s="62"/>
      <c r="D49" s="62"/>
      <c r="E49" s="62"/>
      <c r="F49" s="62"/>
      <c r="G49" s="46"/>
    </row>
    <row r="50" spans="1:7" ht="15" customHeight="1">
      <c r="A50" s="63"/>
      <c r="B50" s="63"/>
      <c r="C50" s="63"/>
      <c r="D50" s="63"/>
      <c r="E50" s="63"/>
      <c r="F50" s="63"/>
      <c r="G50" s="36"/>
    </row>
    <row r="51" spans="1:6" ht="15" customHeight="1" thickBot="1">
      <c r="A51" s="43" t="s">
        <v>10</v>
      </c>
      <c r="B51" s="44" t="s">
        <v>6</v>
      </c>
      <c r="C51" s="44" t="s">
        <v>33</v>
      </c>
      <c r="D51" s="44" t="s">
        <v>42</v>
      </c>
      <c r="E51" s="44" t="s">
        <v>46</v>
      </c>
      <c r="F51" s="44" t="s">
        <v>47</v>
      </c>
    </row>
    <row r="52" ht="15" customHeight="1"/>
    <row r="53" spans="1:6" ht="15" customHeight="1">
      <c r="A53" s="27" t="s">
        <v>29</v>
      </c>
      <c r="B53" s="21">
        <f>+'I T'!E53</f>
        <v>385439841</v>
      </c>
      <c r="C53" s="21">
        <f>+'2 T'!E53</f>
        <v>442349934</v>
      </c>
      <c r="D53" s="21">
        <f>+'3 T'!E53</f>
        <v>425002308</v>
      </c>
      <c r="E53" s="21">
        <f>+'4 T'!E53</f>
        <v>441187614</v>
      </c>
      <c r="F53" s="21">
        <f>SUM(B53:E53)</f>
        <v>1693979697</v>
      </c>
    </row>
    <row r="54" spans="1:6" ht="15" customHeight="1">
      <c r="A54" s="27" t="s">
        <v>51</v>
      </c>
      <c r="B54" s="21">
        <f>+'I T'!E54</f>
        <v>298333331.76</v>
      </c>
      <c r="C54" s="21">
        <f>+'2 T'!E54</f>
        <v>723958323.76</v>
      </c>
      <c r="D54" s="21">
        <f>+'3 T'!E54</f>
        <v>591666662.145</v>
      </c>
      <c r="E54" s="21">
        <f>+'4 T'!E54</f>
        <v>678627409.7950001</v>
      </c>
      <c r="F54" s="21">
        <f>SUM(B54:E54)</f>
        <v>2292585727.46</v>
      </c>
    </row>
    <row r="55" ht="15" customHeight="1"/>
    <row r="56" ht="15" customHeight="1"/>
    <row r="57" ht="15" customHeight="1"/>
    <row r="58" spans="1:7" ht="15" customHeight="1" thickBot="1">
      <c r="A58" s="32" t="s">
        <v>14</v>
      </c>
      <c r="B58" s="33">
        <f>SUM(B53:B54)</f>
        <v>683773172.76</v>
      </c>
      <c r="C58" s="33">
        <f>SUM(C53:C54)</f>
        <v>1166308257.76</v>
      </c>
      <c r="D58" s="33">
        <f>SUM(D53:D54)</f>
        <v>1016668970.145</v>
      </c>
      <c r="E58" s="33">
        <f>SUM(E53:E54)</f>
        <v>1119815023.795</v>
      </c>
      <c r="F58" s="33">
        <f>SUM(F53:F54)</f>
        <v>3986565424.46</v>
      </c>
      <c r="G58" s="21">
        <v>3986565424.12</v>
      </c>
    </row>
    <row r="59" ht="15" customHeight="1" thickTop="1">
      <c r="A59" s="1" t="s">
        <v>75</v>
      </c>
    </row>
    <row r="60" ht="15" customHeight="1">
      <c r="A60" s="1"/>
    </row>
    <row r="61" ht="15" customHeight="1"/>
    <row r="62" spans="1:6" ht="15" customHeight="1">
      <c r="A62" s="61" t="s">
        <v>52</v>
      </c>
      <c r="B62" s="61"/>
      <c r="C62" s="61"/>
      <c r="D62" s="61"/>
      <c r="E62" s="61"/>
      <c r="F62" s="61"/>
    </row>
    <row r="63" spans="1:6" ht="15" customHeight="1">
      <c r="A63" s="61" t="s">
        <v>17</v>
      </c>
      <c r="B63" s="61"/>
      <c r="C63" s="61"/>
      <c r="D63" s="61"/>
      <c r="E63" s="61"/>
      <c r="F63" s="61"/>
    </row>
    <row r="64" spans="1:6" ht="15" customHeight="1">
      <c r="A64" s="62" t="s">
        <v>63</v>
      </c>
      <c r="B64" s="62"/>
      <c r="C64" s="62"/>
      <c r="D64" s="62"/>
      <c r="E64" s="62"/>
      <c r="F64" s="62"/>
    </row>
    <row r="65" spans="1:6" ht="15" customHeight="1">
      <c r="A65" s="47"/>
      <c r="B65" s="47"/>
      <c r="C65" s="47"/>
      <c r="D65" s="47"/>
      <c r="E65" s="47"/>
      <c r="F65" s="47"/>
    </row>
    <row r="66" spans="1:6" ht="15" customHeight="1" thickBot="1">
      <c r="A66" s="43" t="s">
        <v>10</v>
      </c>
      <c r="B66" s="44" t="s">
        <v>6</v>
      </c>
      <c r="C66" s="44" t="s">
        <v>33</v>
      </c>
      <c r="D66" s="44" t="s">
        <v>42</v>
      </c>
      <c r="E66" s="44" t="s">
        <v>46</v>
      </c>
      <c r="F66" s="44" t="s">
        <v>47</v>
      </c>
    </row>
    <row r="67" ht="15" customHeight="1"/>
    <row r="68" spans="1:6" ht="15" customHeight="1">
      <c r="A68" s="21" t="s">
        <v>87</v>
      </c>
      <c r="B68" s="21">
        <f>+'I T'!E68</f>
        <v>0</v>
      </c>
      <c r="C68" s="21">
        <f>+'2 T'!E68</f>
        <v>-86520195</v>
      </c>
      <c r="D68" s="21">
        <f>+'3 T'!E68</f>
        <v>37925885</v>
      </c>
      <c r="E68" s="21">
        <f>+'4 T'!E68</f>
        <v>39131792</v>
      </c>
      <c r="F68" s="21">
        <f>B68</f>
        <v>0</v>
      </c>
    </row>
    <row r="69" spans="1:6" ht="15" customHeight="1">
      <c r="A69" s="21" t="s">
        <v>18</v>
      </c>
      <c r="B69" s="21">
        <f>+'I T'!E69</f>
        <v>298919646</v>
      </c>
      <c r="C69" s="21">
        <f>+'2 T'!E69</f>
        <v>566796014</v>
      </c>
      <c r="D69" s="21">
        <f>+'3 T'!E69</f>
        <v>426208215</v>
      </c>
      <c r="E69" s="21">
        <f>+'4 T'!E69</f>
        <v>435821218</v>
      </c>
      <c r="F69" s="21">
        <f>SUM(B69:E69)</f>
        <v>1727745093</v>
      </c>
    </row>
    <row r="70" spans="1:6" ht="15" customHeight="1">
      <c r="A70" s="21" t="s">
        <v>19</v>
      </c>
      <c r="B70" s="21">
        <f>+'I T'!E70</f>
        <v>298919646</v>
      </c>
      <c r="C70" s="21">
        <f>+'2 T'!E70</f>
        <v>480275819</v>
      </c>
      <c r="D70" s="21">
        <f>+'3 T'!E70</f>
        <v>464134100</v>
      </c>
      <c r="E70" s="21">
        <f>+'4 T'!E70</f>
        <v>474953010</v>
      </c>
      <c r="F70" s="21">
        <f>SUM(F68:F69)</f>
        <v>1727745093</v>
      </c>
    </row>
    <row r="71" spans="1:6" ht="15" customHeight="1">
      <c r="A71" s="21" t="s">
        <v>20</v>
      </c>
      <c r="B71" s="21">
        <f>+'I T'!E71</f>
        <v>385439841</v>
      </c>
      <c r="C71" s="21">
        <f>+'2 T'!E71</f>
        <v>442349934</v>
      </c>
      <c r="D71" s="21">
        <f>+'3 T'!E71</f>
        <v>425002308</v>
      </c>
      <c r="E71" s="21">
        <f>+'4 T'!E71</f>
        <v>441187614</v>
      </c>
      <c r="F71" s="21">
        <f>SUM(B71:E71)</f>
        <v>1693979697</v>
      </c>
    </row>
    <row r="72" spans="1:6" ht="15" customHeight="1" thickBot="1">
      <c r="A72" s="33" t="s">
        <v>21</v>
      </c>
      <c r="B72" s="33">
        <f>+'I T'!E72</f>
        <v>-86520195</v>
      </c>
      <c r="C72" s="33">
        <f>+'2 T'!E72</f>
        <v>37925885</v>
      </c>
      <c r="D72" s="33">
        <f>+'3 T'!E72</f>
        <v>39131792</v>
      </c>
      <c r="E72" s="33">
        <f>+'4 T'!E72</f>
        <v>33765396</v>
      </c>
      <c r="F72" s="33">
        <f>+F70-F71</f>
        <v>33765396</v>
      </c>
    </row>
    <row r="73" ht="15" customHeight="1" thickTop="1">
      <c r="A73" s="1" t="s">
        <v>75</v>
      </c>
    </row>
    <row r="74" ht="15" customHeight="1">
      <c r="A74" s="1"/>
    </row>
    <row r="75" ht="15" customHeight="1">
      <c r="A75" s="21"/>
    </row>
    <row r="76" spans="1:7" ht="15">
      <c r="A76" s="61" t="s">
        <v>53</v>
      </c>
      <c r="B76" s="61"/>
      <c r="C76" s="61"/>
      <c r="D76" s="61"/>
      <c r="E76" s="61"/>
      <c r="F76" s="61"/>
      <c r="G76" s="22" t="s">
        <v>68</v>
      </c>
    </row>
    <row r="77" spans="1:7" ht="15">
      <c r="A77" s="61" t="s">
        <v>55</v>
      </c>
      <c r="B77" s="61"/>
      <c r="C77" s="61"/>
      <c r="D77" s="61"/>
      <c r="E77" s="61"/>
      <c r="F77" s="61"/>
      <c r="G77" s="22">
        <f>F69+F83</f>
        <v>4162745062.62</v>
      </c>
    </row>
    <row r="78" spans="1:7" ht="15">
      <c r="A78" s="62" t="s">
        <v>63</v>
      </c>
      <c r="B78" s="62"/>
      <c r="C78" s="62"/>
      <c r="D78" s="62"/>
      <c r="E78" s="62"/>
      <c r="F78" s="62"/>
      <c r="G78" s="22"/>
    </row>
    <row r="79" spans="1:6" ht="15">
      <c r="A79" s="63"/>
      <c r="B79" s="63"/>
      <c r="C79" s="63"/>
      <c r="D79" s="63"/>
      <c r="E79" s="63"/>
      <c r="F79" s="63"/>
    </row>
    <row r="80" spans="1:6" ht="15.75" thickBot="1">
      <c r="A80" s="43" t="s">
        <v>10</v>
      </c>
      <c r="B80" s="44" t="s">
        <v>6</v>
      </c>
      <c r="C80" s="44" t="s">
        <v>33</v>
      </c>
      <c r="D80" s="44" t="s">
        <v>42</v>
      </c>
      <c r="E80" s="44" t="s">
        <v>46</v>
      </c>
      <c r="F80" s="44" t="s">
        <v>47</v>
      </c>
    </row>
    <row r="82" spans="1:6" ht="15">
      <c r="A82" s="21" t="s">
        <v>87</v>
      </c>
      <c r="B82" s="21">
        <f>+'I T'!E82</f>
        <v>0</v>
      </c>
      <c r="C82" s="21">
        <f>+'2 T'!E82</f>
        <v>107499994.24000001</v>
      </c>
      <c r="D82" s="21">
        <f>+'3 T'!E82</f>
        <v>195208314.74</v>
      </c>
      <c r="E82" s="21">
        <f>+'4 T'!E82</f>
        <v>212291639.69500005</v>
      </c>
      <c r="F82" s="21">
        <f>+B82</f>
        <v>0</v>
      </c>
    </row>
    <row r="83" spans="1:6" ht="15">
      <c r="A83" s="21" t="s">
        <v>18</v>
      </c>
      <c r="B83" s="21">
        <f>+'I T'!E83</f>
        <v>405833326</v>
      </c>
      <c r="C83" s="21">
        <f>+'2 T'!E83</f>
        <v>811666644.26</v>
      </c>
      <c r="D83" s="21">
        <f>+'3 T'!E83</f>
        <v>608749987.1</v>
      </c>
      <c r="E83" s="21">
        <f>+'4 T'!E83</f>
        <v>608750012.26</v>
      </c>
      <c r="F83" s="21">
        <f>+SUM(B83:E83)</f>
        <v>2434999969.62</v>
      </c>
    </row>
    <row r="84" spans="1:6" ht="15">
      <c r="A84" s="21" t="s">
        <v>19</v>
      </c>
      <c r="B84" s="21">
        <f>+'I T'!E84</f>
        <v>405833326</v>
      </c>
      <c r="C84" s="21">
        <f>+'2 T'!E84</f>
        <v>919166638.5</v>
      </c>
      <c r="D84" s="21">
        <f>+'3 T'!E84</f>
        <v>803958301.84</v>
      </c>
      <c r="E84" s="21">
        <f>+'4 T'!E84</f>
        <v>1468333294.4099998</v>
      </c>
      <c r="F84" s="21">
        <f>+F82+F83</f>
        <v>2434999969.62</v>
      </c>
    </row>
    <row r="85" spans="1:6" ht="15">
      <c r="A85" s="21" t="s">
        <v>20</v>
      </c>
      <c r="B85" s="21">
        <f>+'I T'!E85</f>
        <v>298333331.76</v>
      </c>
      <c r="C85" s="21">
        <f>+'2 T'!E85</f>
        <v>723958323.76</v>
      </c>
      <c r="D85" s="21">
        <f>+'3 T'!E85</f>
        <v>591666662.145</v>
      </c>
      <c r="E85" s="21">
        <f>+'4 T'!E85</f>
        <v>678627409.7950001</v>
      </c>
      <c r="F85" s="21">
        <f>+SUM(B85:E85)</f>
        <v>2292585727.46</v>
      </c>
    </row>
    <row r="86" spans="1:6" ht="15.75" thickBot="1">
      <c r="A86" s="33" t="s">
        <v>21</v>
      </c>
      <c r="B86" s="33">
        <f>+'I T'!E86</f>
        <v>107499994.24000001</v>
      </c>
      <c r="C86" s="33">
        <f>+'2 T'!E86</f>
        <v>195208314.74</v>
      </c>
      <c r="D86" s="33">
        <f>+'3 T'!E86</f>
        <v>212291639.69500005</v>
      </c>
      <c r="E86" s="33">
        <f>+'4 T'!E86</f>
        <v>789705884.6149998</v>
      </c>
      <c r="F86" s="33">
        <f>+F84-F85</f>
        <v>142414242.15999985</v>
      </c>
    </row>
    <row r="87" ht="15.75" thickTop="1">
      <c r="A87" s="1" t="s">
        <v>75</v>
      </c>
    </row>
    <row r="90" ht="15">
      <c r="A90" s="52" t="s">
        <v>89</v>
      </c>
    </row>
    <row r="91" ht="15">
      <c r="A91" s="52" t="s">
        <v>90</v>
      </c>
    </row>
    <row r="92" ht="15">
      <c r="A92" s="52" t="s">
        <v>91</v>
      </c>
    </row>
  </sheetData>
  <sheetProtection/>
  <mergeCells count="23">
    <mergeCell ref="A79:F79"/>
    <mergeCell ref="A31:F31"/>
    <mergeCell ref="A47:F47"/>
    <mergeCell ref="A48:F48"/>
    <mergeCell ref="A50:F50"/>
    <mergeCell ref="A62:F62"/>
    <mergeCell ref="A63:F63"/>
    <mergeCell ref="A78:F78"/>
    <mergeCell ref="A29:F29"/>
    <mergeCell ref="A13:A15"/>
    <mergeCell ref="A16:A18"/>
    <mergeCell ref="A19:A21"/>
    <mergeCell ref="A76:F76"/>
    <mergeCell ref="A77:F77"/>
    <mergeCell ref="A30:G30"/>
    <mergeCell ref="A49:F49"/>
    <mergeCell ref="A64:F64"/>
    <mergeCell ref="A9:G9"/>
    <mergeCell ref="A1:E1"/>
    <mergeCell ref="A7:G7"/>
    <mergeCell ref="A8:G8"/>
    <mergeCell ref="A10:G10"/>
    <mergeCell ref="A28:F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</dc:creator>
  <cp:keywords/>
  <dc:description/>
  <cp:lastModifiedBy>Horacio Rodriguez</cp:lastModifiedBy>
  <cp:lastPrinted>2013-01-15T15:36:29Z</cp:lastPrinted>
  <dcterms:created xsi:type="dcterms:W3CDTF">2011-03-10T14:40:05Z</dcterms:created>
  <dcterms:modified xsi:type="dcterms:W3CDTF">2013-07-17T20:03:15Z</dcterms:modified>
  <cp:category/>
  <cp:version/>
  <cp:contentType/>
  <cp:contentStatus/>
</cp:coreProperties>
</file>