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ieTatiana\Desktop\INDICADORES 2020\IV Trimestre - Anual 2020\FONABE\"/>
    </mc:Choice>
  </mc:AlternateContent>
  <bookViews>
    <workbookView xWindow="0" yWindow="0" windowWidth="9720" windowHeight="8115" tabRatio="699"/>
  </bookViews>
  <sheets>
    <sheet name="I Trimestre" sheetId="2" r:id="rId1"/>
    <sheet name="II Trimestre" sheetId="1" r:id="rId2"/>
    <sheet name="I Semestre" sheetId="5" r:id="rId3"/>
    <sheet name="III Trimestre" sheetId="3" r:id="rId4"/>
    <sheet name="III T Acumulado" sheetId="6" r:id="rId5"/>
    <sheet name="IV Trimestre" sheetId="4" r:id="rId6"/>
    <sheet name="Anual" sheetId="7" r:id="rId7"/>
  </sheets>
  <calcPr calcId="162913"/>
</workbook>
</file>

<file path=xl/calcChain.xml><?xml version="1.0" encoding="utf-8"?>
<calcChain xmlns="http://schemas.openxmlformats.org/spreadsheetml/2006/main">
  <c r="B24" i="7" l="1"/>
  <c r="B18" i="7"/>
  <c r="B16" i="7"/>
  <c r="B17" i="7"/>
  <c r="B25" i="7"/>
  <c r="B23" i="7"/>
  <c r="B22" i="7"/>
  <c r="B21" i="7"/>
  <c r="B15" i="7"/>
  <c r="B25" i="4" l="1"/>
  <c r="B74" i="6" l="1"/>
  <c r="B73" i="6"/>
  <c r="B58" i="6"/>
  <c r="B55" i="6"/>
  <c r="B50" i="6"/>
  <c r="B38" i="6"/>
  <c r="B62" i="6" s="1"/>
  <c r="B37" i="6"/>
  <c r="B39" i="6" s="1"/>
  <c r="B25" i="6"/>
  <c r="B22" i="6"/>
  <c r="B23" i="6"/>
  <c r="B21" i="6"/>
  <c r="B16" i="6"/>
  <c r="B66" i="6" s="1"/>
  <c r="B17" i="6"/>
  <c r="B70" i="6" s="1"/>
  <c r="B18" i="6"/>
  <c r="B15" i="6"/>
  <c r="B74" i="3"/>
  <c r="B73" i="3"/>
  <c r="B70" i="3"/>
  <c r="B69" i="3"/>
  <c r="B67" i="3"/>
  <c r="B66" i="3"/>
  <c r="B61" i="3"/>
  <c r="B58" i="3"/>
  <c r="B55" i="3"/>
  <c r="B54" i="3"/>
  <c r="B56" i="3" s="1"/>
  <c r="B50" i="3"/>
  <c r="B49" i="3"/>
  <c r="B51" i="3" s="1"/>
  <c r="B46" i="3"/>
  <c r="B45" i="3"/>
  <c r="B38" i="3"/>
  <c r="B62" i="3" s="1"/>
  <c r="B37" i="3"/>
  <c r="B39" i="3" s="1"/>
  <c r="B28" i="3"/>
  <c r="B25" i="3"/>
  <c r="B74" i="5"/>
  <c r="B73" i="5"/>
  <c r="B70" i="5"/>
  <c r="B67" i="5"/>
  <c r="B61" i="5"/>
  <c r="B58" i="5"/>
  <c r="B55" i="5"/>
  <c r="B54" i="5"/>
  <c r="B56" i="5" s="1"/>
  <c r="B50" i="5"/>
  <c r="B46" i="5"/>
  <c r="B38" i="5"/>
  <c r="B62" i="5" s="1"/>
  <c r="B37" i="5"/>
  <c r="B39" i="5" s="1"/>
  <c r="B25" i="5"/>
  <c r="B24" i="5"/>
  <c r="B22" i="5"/>
  <c r="B23" i="5"/>
  <c r="B21" i="5"/>
  <c r="B16" i="5"/>
  <c r="B69" i="5" s="1"/>
  <c r="B17" i="5"/>
  <c r="B18" i="5"/>
  <c r="B15" i="5"/>
  <c r="B74" i="1"/>
  <c r="B73" i="1"/>
  <c r="B70" i="1"/>
  <c r="B69" i="1"/>
  <c r="B67" i="1"/>
  <c r="B66" i="1"/>
  <c r="B61" i="1"/>
  <c r="B58" i="1"/>
  <c r="B55" i="1"/>
  <c r="B54" i="1"/>
  <c r="B56" i="1" s="1"/>
  <c r="B50" i="1"/>
  <c r="B49" i="1"/>
  <c r="B51" i="1" s="1"/>
  <c r="B46" i="1"/>
  <c r="B45" i="1"/>
  <c r="B38" i="1"/>
  <c r="B62" i="1" s="1"/>
  <c r="B37" i="1"/>
  <c r="B39" i="1" s="1"/>
  <c r="B25" i="1"/>
  <c r="B74" i="2"/>
  <c r="B73" i="2"/>
  <c r="B70" i="2"/>
  <c r="B69" i="2"/>
  <c r="B67" i="2"/>
  <c r="B66" i="2"/>
  <c r="B61" i="2"/>
  <c r="B58" i="2"/>
  <c r="B55" i="2"/>
  <c r="B54" i="2"/>
  <c r="B56" i="2" s="1"/>
  <c r="B50" i="2"/>
  <c r="B49" i="2"/>
  <c r="B51" i="2" s="1"/>
  <c r="B46" i="2"/>
  <c r="B45" i="2"/>
  <c r="B38" i="2"/>
  <c r="B62" i="2" s="1"/>
  <c r="B37" i="2"/>
  <c r="B39" i="2" s="1"/>
  <c r="B25" i="2"/>
  <c r="B69" i="6" l="1"/>
  <c r="B45" i="5"/>
  <c r="B49" i="5"/>
  <c r="B51" i="5" s="1"/>
  <c r="B66" i="5"/>
  <c r="B45" i="6"/>
  <c r="B49" i="6"/>
  <c r="B51" i="6" s="1"/>
  <c r="B68" i="6" s="1"/>
  <c r="B54" i="6"/>
  <c r="B56" i="6" s="1"/>
  <c r="B46" i="6"/>
  <c r="B61" i="6"/>
  <c r="B67" i="6"/>
  <c r="B40" i="6"/>
  <c r="B63" i="6" s="1"/>
  <c r="B68" i="3"/>
  <c r="B40" i="3"/>
  <c r="B63" i="3" s="1"/>
  <c r="B40" i="5"/>
  <c r="B63" i="5" s="1"/>
  <c r="B68" i="1"/>
  <c r="B40" i="1"/>
  <c r="B63" i="1" s="1"/>
  <c r="B68" i="2"/>
  <c r="B40" i="2"/>
  <c r="B63" i="2" s="1"/>
  <c r="B68" i="5" l="1"/>
  <c r="B24" i="6"/>
  <c r="B29" i="5" l="1"/>
  <c r="B28" i="2" l="1"/>
  <c r="B37" i="4" l="1"/>
  <c r="B45" i="4"/>
  <c r="B70" i="4"/>
  <c r="B66" i="7"/>
  <c r="B29" i="7"/>
  <c r="B29" i="6"/>
  <c r="B28" i="4"/>
  <c r="B73" i="4" s="1"/>
  <c r="B55" i="4"/>
  <c r="B74" i="4"/>
  <c r="B38" i="4"/>
  <c r="B50" i="4"/>
  <c r="B66" i="4"/>
  <c r="B54" i="4"/>
  <c r="B37" i="7" l="1"/>
  <c r="B38" i="7"/>
  <c r="B62" i="4"/>
  <c r="B58" i="4"/>
  <c r="B28" i="7"/>
  <c r="B73" i="7" s="1"/>
  <c r="B40" i="4"/>
  <c r="B67" i="4"/>
  <c r="B46" i="4"/>
  <c r="B61" i="4"/>
  <c r="B56" i="4"/>
  <c r="B49" i="4"/>
  <c r="B51" i="4" s="1"/>
  <c r="B69" i="4"/>
  <c r="B39" i="4"/>
  <c r="B28" i="1"/>
  <c r="B58" i="7" l="1"/>
  <c r="B28" i="5"/>
  <c r="B28" i="6"/>
  <c r="B74" i="7"/>
  <c r="B39" i="7"/>
  <c r="B70" i="7"/>
  <c r="B50" i="7"/>
  <c r="B63" i="4"/>
  <c r="B68" i="4"/>
  <c r="B45" i="7"/>
  <c r="B69" i="7"/>
  <c r="B61" i="7"/>
  <c r="B46" i="7"/>
  <c r="B54" i="7"/>
  <c r="B49" i="7"/>
  <c r="B62" i="7"/>
  <c r="B40" i="7"/>
  <c r="B67" i="7"/>
  <c r="B63" i="7" l="1"/>
  <c r="B51" i="7"/>
  <c r="B68" i="7" s="1"/>
  <c r="B55" i="7" l="1"/>
  <c r="B56" i="7" s="1"/>
</calcChain>
</file>

<file path=xl/sharedStrings.xml><?xml version="1.0" encoding="utf-8"?>
<sst xmlns="http://schemas.openxmlformats.org/spreadsheetml/2006/main" count="380" uniqueCount="109">
  <si>
    <t>Indicador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</si>
  <si>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</si>
  <si>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</si>
  <si>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</si>
  <si>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</si>
  <si>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</si>
  <si>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</si>
  <si>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</si>
  <si>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</si>
  <si>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</si>
  <si>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</si>
  <si>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</si>
  <si>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</si>
  <si>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</si>
  <si>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</si>
  <si>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</si>
  <si>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</si>
  <si>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</si>
  <si>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</si>
  <si>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</si>
  <si>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</si>
  <si>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</si>
  <si>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</si>
  <si>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</si>
  <si>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</si>
  <si>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</si>
  <si>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</si>
  <si>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</si>
  <si>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</si>
  <si>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</si>
  <si>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 xml:space="preserve">Gasto mensual programado por beneficiario (GPB) </t>
  </si>
  <si>
    <t xml:space="preserve">Gasto mensual efectivo por beneficiario (GEB) </t>
  </si>
  <si>
    <t>Beneficiarios</t>
  </si>
  <si>
    <t xml:space="preserve">Gasto programado acumulado por beneficiario (GPB) </t>
  </si>
  <si>
    <t xml:space="preserve">Gasto efectivo acumulado por beneficiario (GEB) </t>
  </si>
  <si>
    <t xml:space="preserve">Gasto programado trimestral por beneficiario (GPB) </t>
  </si>
  <si>
    <t xml:space="preserve">Gasto efectivo trimestral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</si>
  <si>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</si>
  <si>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</si>
  <si>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anual por beneficiario (GPB) </t>
  </si>
  <si>
    <t xml:space="preserve">Gasto efectivo anual por beneficiario (GEB) </t>
  </si>
  <si>
    <t xml:space="preserve">Post-secundaria regular </t>
  </si>
  <si>
    <t>Efectivos 1T 2019</t>
  </si>
  <si>
    <t>IPC (1T 2019)</t>
  </si>
  <si>
    <t>Gasto efectivo real 1T 2019</t>
  </si>
  <si>
    <t>Gasto efectivo real por beneficiario 1T 2019</t>
  </si>
  <si>
    <t>Efectivos 2T 2019</t>
  </si>
  <si>
    <t>Gasto efectivo real 2T 2019</t>
  </si>
  <si>
    <t>Gasto efectivo real por beneficiario 2T 2019</t>
  </si>
  <si>
    <t>Efectivos 1S 2019</t>
  </si>
  <si>
    <t>IPC (1S 2019)</t>
  </si>
  <si>
    <t>Gasto efectivo real 1S 2019</t>
  </si>
  <si>
    <t>Gasto efectivo real por beneficiario 1S 2019</t>
  </si>
  <si>
    <t>Efectivos 3T 2019</t>
  </si>
  <si>
    <t>IPC (3T 2019)</t>
  </si>
  <si>
    <t>Gasto efectivo real 3T 2019</t>
  </si>
  <si>
    <t>Gasto efectivo real por beneficiario 3T 2019</t>
  </si>
  <si>
    <t>Efectivos 4T 2019</t>
  </si>
  <si>
    <t>IPC (4T 2019)</t>
  </si>
  <si>
    <t>Gasto efectivo real 4T 2019</t>
  </si>
  <si>
    <t>Gasto efectivo real por beneficiario 4T 2019</t>
  </si>
  <si>
    <t xml:space="preserve">Producto </t>
  </si>
  <si>
    <t>Programados 1T 2020</t>
  </si>
  <si>
    <t>Efectivos 1T 2020</t>
  </si>
  <si>
    <t>Programados año 2020</t>
  </si>
  <si>
    <t>En transferencias 1T 2020</t>
  </si>
  <si>
    <t>IPC (1T 2020)</t>
  </si>
  <si>
    <t>Gasto efectivo real 1T 2020</t>
  </si>
  <si>
    <t>Gasto efectivo real por beneficiario 1T 2020</t>
  </si>
  <si>
    <t>Programados 2T 2020</t>
  </si>
  <si>
    <t>Efectivos 2T 2020</t>
  </si>
  <si>
    <t>En transferencias 2T 2020</t>
  </si>
  <si>
    <t xml:space="preserve"> IPC (2T 2019)</t>
  </si>
  <si>
    <t xml:space="preserve"> IPC (2T 2020)</t>
  </si>
  <si>
    <t xml:space="preserve"> Población objetivo</t>
  </si>
  <si>
    <t>Gasto efectivo real 2T 2020</t>
  </si>
  <si>
    <t>Gasto efectivo real por beneficiario 2T 2020</t>
  </si>
  <si>
    <t>Programados 1S 2020</t>
  </si>
  <si>
    <t>Efectivos 1S 2020</t>
  </si>
  <si>
    <t>En transferencias 1S 2020</t>
  </si>
  <si>
    <t>IPC (1S 2020)</t>
  </si>
  <si>
    <t>Gasto efectivo real 1S 2020</t>
  </si>
  <si>
    <t>Gasto efectivo real por beneficiario 1S 2020</t>
  </si>
  <si>
    <t>Programados 3T 2020</t>
  </si>
  <si>
    <t>Efectivos 3T 2020</t>
  </si>
  <si>
    <t>En transferencias 3T 2020</t>
  </si>
  <si>
    <t>IPC (3T 2020)</t>
  </si>
  <si>
    <t>Gasto efectivo real 3T 2020</t>
  </si>
  <si>
    <t>Gasto efectivo real por beneficiario 3T 2020</t>
  </si>
  <si>
    <r>
      <rPr>
        <b/>
        <sz val="11"/>
        <color theme="1"/>
        <rFont val="Palatino Linotype"/>
        <family val="1"/>
      </rPr>
      <t xml:space="preserve">Fuentes:  </t>
    </r>
    <r>
      <rPr>
        <sz val="11"/>
        <color theme="1"/>
        <rFont val="Palatino Linotype"/>
        <family val="1"/>
      </rPr>
      <t>Informes Trimestrales FONABE 2019 y 2020 - Cronogramas de Metas e Inversión 
- Modificaciones 2020 - IPC, INEC 2019 y 2020</t>
    </r>
  </si>
  <si>
    <r>
      <t>Nota:</t>
    </r>
    <r>
      <rPr>
        <sz val="11"/>
        <color theme="1"/>
        <rFont val="Palatino Linotype"/>
        <family val="1"/>
      </rPr>
      <t xml:space="preserve"> Para este trimestre, dentro de la programación se incluyó la información de los compromisos 2019 (04 beneficiarios adicionales y 1 410 000 colones). </t>
    </r>
  </si>
  <si>
    <t>Programados 4T 2020</t>
  </si>
  <si>
    <t>Efectivos 4T 2020</t>
  </si>
  <si>
    <t>En transferencias 4T 2020</t>
  </si>
  <si>
    <t>IPC (4T 2020)</t>
  </si>
  <si>
    <t>Gasto efectivo real 4T 2020</t>
  </si>
  <si>
    <t>Gasto efectivo real por beneficiario 4T 2020</t>
  </si>
  <si>
    <t>Efectivos 2019</t>
  </si>
  <si>
    <t>Programados 2020</t>
  </si>
  <si>
    <t xml:space="preserve">Efectivos 2020 </t>
  </si>
  <si>
    <t>Efectivos 2020</t>
  </si>
  <si>
    <t>En transferencias 2020</t>
  </si>
  <si>
    <t>IPC (2019)</t>
  </si>
  <si>
    <t>IPC (2020)</t>
  </si>
  <si>
    <t>Gasto efectivo real 2019</t>
  </si>
  <si>
    <t>Gasto efectivo real 2020</t>
  </si>
  <si>
    <t>Gasto efectivo real por beneficiario 2019</t>
  </si>
  <si>
    <t>Gasto efectivo real por beneficiario 2020</t>
  </si>
  <si>
    <r>
      <t xml:space="preserve">Nota: </t>
    </r>
    <r>
      <rPr>
        <sz val="11"/>
        <color theme="1"/>
        <rFont val="Palatino Linotype"/>
        <family val="1"/>
      </rPr>
      <t>Se incluyen los datos de los compromisos del año 2019 / Cronograma del II T 2020</t>
    </r>
    <r>
      <rPr>
        <b/>
        <sz val="11"/>
        <color theme="1"/>
        <rFont val="Palatino Linotype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</si>
</sst>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166" fontId="0" fillId="0" borderId="0" xfId="1" applyNumberFormat="1" applyFont="1" applyFill="1"/>
    <xf numFmtId="0" fontId="0" fillId="0" borderId="0" xfId="0" applyFont="1" applyFill="1"/>
    <xf numFmtId="0" fontId="2" fillId="0" borderId="0" xfId="0" applyFont="1" applyFill="1" applyBorder="1" applyAlignment="1">
      <alignment vertical="top" wrapText="1"/>
    </xf>
    <xf numFmtId="164" fontId="3" fillId="0" borderId="3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 indent="1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0" fontId="3" fillId="0" borderId="0" xfId="0" applyFont="1" applyFill="1" applyAlignment="1">
      <alignment horizontal="left"/>
    </xf>
    <xf numFmtId="164" fontId="4" fillId="0" borderId="0" xfId="1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2" fontId="4" fillId="0" borderId="0" xfId="0" applyNumberFormat="1" applyFont="1" applyFill="1"/>
    <xf numFmtId="0" fontId="4" fillId="0" borderId="2" xfId="0" applyFont="1" applyFill="1" applyBorder="1"/>
    <xf numFmtId="4" fontId="4" fillId="0" borderId="2" xfId="0" applyNumberFormat="1" applyFont="1" applyFill="1" applyBorder="1"/>
    <xf numFmtId="0" fontId="4" fillId="0" borderId="0" xfId="0" applyFont="1" applyFill="1" applyAlignment="1">
      <alignment horizontal="left" wrapText="1"/>
    </xf>
    <xf numFmtId="165" fontId="4" fillId="0" borderId="0" xfId="0" applyNumberFormat="1" applyFont="1" applyFill="1"/>
    <xf numFmtId="2" fontId="4" fillId="0" borderId="0" xfId="0" applyNumberFormat="1" applyFont="1" applyFill="1" applyAlignment="1">
      <alignment horizontal="right"/>
    </xf>
    <xf numFmtId="2" fontId="4" fillId="0" borderId="0" xfId="1" applyNumberFormat="1" applyFont="1" applyFill="1" applyAlignment="1">
      <alignment horizontal="right"/>
    </xf>
    <xf numFmtId="0" fontId="4" fillId="0" borderId="2" xfId="0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166" fontId="4" fillId="0" borderId="0" xfId="1" applyNumberFormat="1" applyFont="1" applyFill="1"/>
    <xf numFmtId="3" fontId="0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4071B9"/>
      <color rgb="FF102D7C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Indicadores de cobertura potencial 2020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Anual!$A$45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Anual!$B$10</c:f>
              <c:strCache>
                <c:ptCount val="1"/>
                <c:pt idx="0">
                  <c:v>Post-secundaria regular </c:v>
                </c:pt>
              </c:strCache>
            </c:strRef>
          </c:cat>
          <c:val>
            <c:numRef>
              <c:f>Anual!$B$45</c:f>
              <c:numCache>
                <c:formatCode>#,##0.00</c:formatCode>
                <c:ptCount val="1"/>
                <c:pt idx="0">
                  <c:v>9.5722943722943725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2-4C2A-B672-64BF6D44C345}"/>
            </c:ext>
          </c:extLst>
        </c:ser>
        <c:ser>
          <c:idx val="1"/>
          <c:order val="1"/>
          <c:tx>
            <c:strRef>
              <c:f>Anual!$A$46</c:f>
              <c:strCache>
                <c:ptCount val="1"/>
                <c:pt idx="0">
                  <c:v>Cobertura Efectiva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Anual!$B$10</c:f>
              <c:strCache>
                <c:ptCount val="1"/>
                <c:pt idx="0">
                  <c:v>Post-secundaria regular </c:v>
                </c:pt>
              </c:strCache>
            </c:strRef>
          </c:cat>
          <c:val>
            <c:numRef>
              <c:f>Anual!$B$46</c:f>
              <c:numCache>
                <c:formatCode>#,##0.00</c:formatCode>
                <c:ptCount val="1"/>
                <c:pt idx="0">
                  <c:v>7.9884559884559838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2-4C2A-B672-64BF6D44C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3617024"/>
        <c:axId val="53618560"/>
        <c:axId val="0"/>
      </c:bar3DChart>
      <c:catAx>
        <c:axId val="536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3618560"/>
        <c:crosses val="autoZero"/>
        <c:auto val="1"/>
        <c:lblAlgn val="ctr"/>
        <c:lblOffset val="100"/>
        <c:noMultiLvlLbl val="0"/>
      </c:catAx>
      <c:valAx>
        <c:axId val="5361856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3617024"/>
        <c:crosses val="autoZero"/>
        <c:crossBetween val="between"/>
        <c:majorUnit val="10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Indicadores de resultado 2020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6.557846935799691E-2"/>
          <c:y val="0.17169076941978192"/>
          <c:w val="0.91114110736157983"/>
          <c:h val="0.563646389239652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Anual!$B$10</c:f>
              <c:strCache>
                <c:ptCount val="1"/>
                <c:pt idx="0">
                  <c:v>Post-secundaria regular </c:v>
                </c:pt>
              </c:strCache>
            </c:strRef>
          </c:cat>
          <c:val>
            <c:numRef>
              <c:f>Anual!$B$49:$B$49</c:f>
              <c:numCache>
                <c:formatCode>#,##0.00</c:formatCode>
                <c:ptCount val="1"/>
                <c:pt idx="0">
                  <c:v>83.45393150024114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94-4B1A-BD9B-2BF4652C54AE}"/>
            </c:ext>
          </c:extLst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Anual!$B$10</c:f>
              <c:strCache>
                <c:ptCount val="1"/>
                <c:pt idx="0">
                  <c:v>Post-secundaria regular </c:v>
                </c:pt>
              </c:strCache>
            </c:strRef>
          </c:cat>
          <c:val>
            <c:numRef>
              <c:f>Anual!$B$50</c:f>
              <c:numCache>
                <c:formatCode>#,##0.00</c:formatCode>
                <c:ptCount val="1"/>
                <c:pt idx="0">
                  <c:v>94.550473341937618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94-4B1A-BD9B-2BF4652C54AE}"/>
            </c:ext>
          </c:extLst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Anual!$B$10</c:f>
              <c:strCache>
                <c:ptCount val="1"/>
                <c:pt idx="0">
                  <c:v>Post-secundaria regular </c:v>
                </c:pt>
              </c:strCache>
            </c:strRef>
          </c:cat>
          <c:val>
            <c:numRef>
              <c:f>Anual!$B$51</c:f>
              <c:numCache>
                <c:formatCode>#,##0.00</c:formatCode>
                <c:ptCount val="1"/>
                <c:pt idx="0">
                  <c:v>89.002202421089379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94-4B1A-BD9B-2BF4652C54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box"/>
        <c:axId val="53671424"/>
        <c:axId val="53672960"/>
        <c:axId val="0"/>
      </c:bar3DChart>
      <c:catAx>
        <c:axId val="5367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3672960"/>
        <c:crosses val="autoZero"/>
        <c:auto val="1"/>
        <c:lblAlgn val="ctr"/>
        <c:lblOffset val="100"/>
        <c:noMultiLvlLbl val="0"/>
      </c:catAx>
      <c:valAx>
        <c:axId val="53672960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3671424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1.6159146773320001E-2"/>
          <c:y val="0.88043234053479436"/>
          <c:w val="0.98099637545306839"/>
          <c:h val="8.725364425437662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 Indicadores de avance 2020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Anual!$A$54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Anual!$B$10</c:f>
              <c:strCache>
                <c:ptCount val="1"/>
                <c:pt idx="0">
                  <c:v>Post-secundaria regular </c:v>
                </c:pt>
              </c:strCache>
            </c:strRef>
          </c:cat>
          <c:val>
            <c:numRef>
              <c:f>Anual!$B$54</c:f>
              <c:numCache>
                <c:formatCode>#,##0.00</c:formatCode>
                <c:ptCount val="1"/>
                <c:pt idx="0">
                  <c:v>83.45393150024114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25-4020-A9A4-EC0CEBE59A52}"/>
            </c:ext>
          </c:extLst>
        </c:ser>
        <c:ser>
          <c:idx val="1"/>
          <c:order val="1"/>
          <c:tx>
            <c:strRef>
              <c:f>Anual!$A$55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Anual!$B$10</c:f>
              <c:strCache>
                <c:ptCount val="1"/>
                <c:pt idx="0">
                  <c:v>Post-secundaria regular </c:v>
                </c:pt>
              </c:strCache>
            </c:strRef>
          </c:cat>
          <c:val>
            <c:numRef>
              <c:f>Anual!$B$55</c:f>
              <c:numCache>
                <c:formatCode>#,##0.00</c:formatCode>
                <c:ptCount val="1"/>
                <c:pt idx="0">
                  <c:v>94.550473341937618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25-4020-A9A4-EC0CEBE59A52}"/>
            </c:ext>
          </c:extLst>
        </c:ser>
        <c:ser>
          <c:idx val="2"/>
          <c:order val="2"/>
          <c:tx>
            <c:strRef>
              <c:f>Anual!$A$56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Anual!$B$10</c:f>
              <c:strCache>
                <c:ptCount val="1"/>
                <c:pt idx="0">
                  <c:v>Post-secundaria regular </c:v>
                </c:pt>
              </c:strCache>
            </c:strRef>
          </c:cat>
          <c:val>
            <c:numRef>
              <c:f>Anual!$B$56</c:f>
              <c:numCache>
                <c:formatCode>#,##0.00</c:formatCode>
                <c:ptCount val="1"/>
                <c:pt idx="0">
                  <c:v>89.002202421089379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25-4020-A9A4-EC0CEBE59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3987968"/>
        <c:axId val="55120256"/>
        <c:axId val="0"/>
      </c:bar3DChart>
      <c:catAx>
        <c:axId val="5398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5120256"/>
        <c:crosses val="autoZero"/>
        <c:auto val="1"/>
        <c:lblAlgn val="ctr"/>
        <c:lblOffset val="100"/>
        <c:noMultiLvlLbl val="0"/>
      </c:catAx>
      <c:valAx>
        <c:axId val="55120256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3987968"/>
        <c:crosses val="autoZero"/>
        <c:crossBetween val="between"/>
        <c:majorUnit val="20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s-CR"/>
              <a:t>Indicadores de expansión 2020</a:t>
            </a:r>
          </a:p>
        </c:rich>
      </c:tx>
      <c:layout>
        <c:manualLayout>
          <c:xMode val="edge"/>
          <c:yMode val="edge"/>
          <c:x val="0.2764166213227327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Anual!$A$61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Anual!$B$10</c:f>
              <c:strCache>
                <c:ptCount val="1"/>
                <c:pt idx="0">
                  <c:v>Post-secundaria regular </c:v>
                </c:pt>
              </c:strCache>
            </c:strRef>
          </c:cat>
          <c:val>
            <c:numRef>
              <c:f>Anual!$B$61</c:f>
              <c:numCache>
                <c:formatCode>#,##0.00</c:formatCode>
                <c:ptCount val="1"/>
                <c:pt idx="0">
                  <c:v>57.022918084864884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6F-461F-8E54-E3AAD5F57A3C}"/>
            </c:ext>
          </c:extLst>
        </c:ser>
        <c:ser>
          <c:idx val="1"/>
          <c:order val="1"/>
          <c:tx>
            <c:strRef>
              <c:f>Anual!$A$62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Anual!$B$10</c:f>
              <c:strCache>
                <c:ptCount val="1"/>
                <c:pt idx="0">
                  <c:v>Post-secundaria regular </c:v>
                </c:pt>
              </c:strCache>
            </c:strRef>
          </c:cat>
          <c:val>
            <c:numRef>
              <c:f>Anual!$B$62</c:f>
              <c:numCache>
                <c:formatCode>#,##0.00</c:formatCode>
                <c:ptCount val="1"/>
                <c:pt idx="0">
                  <c:v>27.848751714787756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6F-461F-8E54-E3AAD5F57A3C}"/>
            </c:ext>
          </c:extLst>
        </c:ser>
        <c:ser>
          <c:idx val="2"/>
          <c:order val="2"/>
          <c:tx>
            <c:strRef>
              <c:f>Anual!$A$63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Anual!$B$10</c:f>
              <c:strCache>
                <c:ptCount val="1"/>
                <c:pt idx="0">
                  <c:v>Post-secundaria regular </c:v>
                </c:pt>
              </c:strCache>
            </c:strRef>
          </c:cat>
          <c:val>
            <c:numRef>
              <c:f>Anual!$B$63</c:f>
              <c:numCache>
                <c:formatCode>#,##0.00</c:formatCode>
                <c:ptCount val="1"/>
                <c:pt idx="0">
                  <c:v>-18.579559420943625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6F-461F-8E54-E3AAD5F57A3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3"/>
        <c:axId val="55173120"/>
        <c:axId val="55174656"/>
      </c:barChart>
      <c:catAx>
        <c:axId val="5517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5174656"/>
        <c:crosses val="autoZero"/>
        <c:auto val="1"/>
        <c:lblAlgn val="ctr"/>
        <c:lblOffset val="100"/>
        <c:noMultiLvlLbl val="0"/>
      </c:catAx>
      <c:valAx>
        <c:axId val="55174656"/>
        <c:scaling>
          <c:orientation val="minMax"/>
          <c:max val="80"/>
          <c:min val="-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517312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560331600995472"/>
          <c:y val="0.77360736785202366"/>
          <c:w val="0.74337651847498054"/>
          <c:h val="0.1991483001482395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Indicadores de gasto medio 2020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Anual!$A$69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Anual!$B$10</c:f>
              <c:strCache>
                <c:ptCount val="1"/>
                <c:pt idx="0">
                  <c:v>Post-secundaria regular </c:v>
                </c:pt>
              </c:strCache>
            </c:strRef>
          </c:cat>
          <c:val>
            <c:numRef>
              <c:f>Anual!$B$69</c:f>
              <c:numCache>
                <c:formatCode>#,##0.00</c:formatCode>
                <c:ptCount val="1"/>
                <c:pt idx="0">
                  <c:v>996149.9276410999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D-4BB0-826E-7CF308578042}"/>
            </c:ext>
          </c:extLst>
        </c:ser>
        <c:ser>
          <c:idx val="1"/>
          <c:order val="1"/>
          <c:tx>
            <c:strRef>
              <c:f>Anual!$A$70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Anual!$B$10</c:f>
              <c:strCache>
                <c:ptCount val="1"/>
                <c:pt idx="0">
                  <c:v>Post-secundaria regular </c:v>
                </c:pt>
              </c:strCache>
            </c:strRef>
          </c:cat>
          <c:val>
            <c:numRef>
              <c:f>Anual!$B$70</c:f>
              <c:numCache>
                <c:formatCode>#,##0.00</c:formatCode>
                <c:ptCount val="1"/>
                <c:pt idx="0">
                  <c:v>1128604.0751445093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8D-4BB0-826E-7CF308578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407744"/>
        <c:axId val="55409280"/>
        <c:axId val="0"/>
      </c:bar3DChart>
      <c:catAx>
        <c:axId val="5540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5409280"/>
        <c:crosses val="autoZero"/>
        <c:auto val="1"/>
        <c:lblAlgn val="ctr"/>
        <c:lblOffset val="100"/>
        <c:noMultiLvlLbl val="0"/>
      </c:catAx>
      <c:valAx>
        <c:axId val="55409280"/>
        <c:scaling>
          <c:orientation val="minMax"/>
          <c:max val="14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54077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 Índice de eficiencia (IE) 2020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Anual!$A$68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Anual!$B$10</c:f>
              <c:strCache>
                <c:ptCount val="1"/>
                <c:pt idx="0">
                  <c:v>Post-secundaria regular </c:v>
                </c:pt>
              </c:strCache>
            </c:strRef>
          </c:cat>
          <c:val>
            <c:numRef>
              <c:f>Anual!$B$68</c:f>
              <c:numCache>
                <c:formatCode>#,##0.00</c:formatCode>
                <c:ptCount val="1"/>
                <c:pt idx="0">
                  <c:v>100.8364760785971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6-4D57-A10E-B0BACFCDB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5438720"/>
        <c:axId val="55256192"/>
        <c:axId val="0"/>
      </c:bar3DChart>
      <c:catAx>
        <c:axId val="5543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5256192"/>
        <c:crosses val="autoZero"/>
        <c:auto val="1"/>
        <c:lblAlgn val="ctr"/>
        <c:lblOffset val="100"/>
        <c:noMultiLvlLbl val="0"/>
      </c:catAx>
      <c:valAx>
        <c:axId val="552561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543872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 b="1">
                <a:solidFill>
                  <a:schemeClr val="tx1"/>
                </a:solidFill>
              </a:rPr>
              <a:t> Indicadores de giro de recursos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Anual!$A$73</c:f>
              <c:strCache>
                <c:ptCount val="1"/>
                <c:pt idx="0">
                  <c:v>Índice de giro efectivo (IGE)</c:v>
                </c:pt>
              </c:strCache>
            </c:strRef>
          </c:tx>
          <c:spPr>
            <a:solidFill>
              <a:srgbClr val="4071B9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071B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B3A-43C7-8BFF-7DCA62DE668D}"/>
              </c:ext>
            </c:extLst>
          </c:dPt>
          <c:dPt>
            <c:idx val="1"/>
            <c:invertIfNegative val="0"/>
            <c:bubble3D val="0"/>
            <c:spPr>
              <a:solidFill>
                <a:srgbClr val="4071B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5BE-48A5-80FE-F62B048892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Anual!$B$9</c:f>
              <c:strCache>
                <c:ptCount val="1"/>
                <c:pt idx="0">
                  <c:v>Producto </c:v>
                </c:pt>
              </c:strCache>
            </c:strRef>
          </c:cat>
          <c:val>
            <c:numRef>
              <c:f>Anual!$B$73</c:f>
              <c:numCache>
                <c:formatCode>#,##0.00</c:formatCode>
                <c:ptCount val="1"/>
                <c:pt idx="0">
                  <c:v>94.62468089878891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BE-48A5-80FE-F62B0488925B}"/>
            </c:ext>
          </c:extLst>
        </c:ser>
        <c:ser>
          <c:idx val="1"/>
          <c:order val="1"/>
          <c:tx>
            <c:strRef>
              <c:f>Anual!$A$74</c:f>
              <c:strCache>
                <c:ptCount val="1"/>
                <c:pt idx="0">
                  <c:v>Índice de uso de recursos (IUR) </c:v>
                </c:pt>
              </c:strCache>
            </c:strRef>
          </c:tx>
          <c:spPr>
            <a:solidFill>
              <a:srgbClr val="102D7C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Anual!$B$9</c:f>
              <c:strCache>
                <c:ptCount val="1"/>
                <c:pt idx="0">
                  <c:v>Producto </c:v>
                </c:pt>
              </c:strCache>
            </c:strRef>
          </c:cat>
          <c:val>
            <c:numRef>
              <c:f>Anual!$B$74</c:f>
              <c:numCache>
                <c:formatCode>#,##0.00</c:formatCode>
                <c:ptCount val="1"/>
                <c:pt idx="0">
                  <c:v>99.921576954187387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6F-457B-A335-F7342A87F5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34788272"/>
        <c:axId val="334802000"/>
      </c:barChart>
      <c:valAx>
        <c:axId val="334802000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334788272"/>
        <c:crosses val="autoZero"/>
        <c:crossBetween val="between"/>
      </c:valAx>
      <c:catAx>
        <c:axId val="3347882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34802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3.png"/><Relationship Id="rId4" Type="http://schemas.openxmlformats.org/officeDocument/2006/relationships/chart" Target="../charts/chart4.xml"/><Relationship Id="rId9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6</xdr:row>
      <xdr:rowOff>1</xdr:rowOff>
    </xdr:from>
    <xdr:ext cx="5929312" cy="619124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143001"/>
          <a:ext cx="5929312" cy="619124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59533</xdr:rowOff>
    </xdr:from>
    <xdr:to>
      <xdr:col>1</xdr:col>
      <xdr:colOff>1797842</xdr:colOff>
      <xdr:row>7</xdr:row>
      <xdr:rowOff>392907</xdr:rowOff>
    </xdr:to>
    <xdr:sp macro="" textlink="">
      <xdr:nvSpPr>
        <xdr:cNvPr id="8" name="CuadroTexto 7"/>
        <xdr:cNvSpPr txBox="1"/>
      </xdr:nvSpPr>
      <xdr:spPr>
        <a:xfrm>
          <a:off x="0" y="1202533"/>
          <a:ext cx="5869780" cy="523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Fondo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Nacional de Becas           Programa Becas Estudiantiles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 Trimestre 2020      Fecha Actualización:  24-04-2020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11906</xdr:colOff>
      <xdr:row>6</xdr:row>
      <xdr:rowOff>11906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5926930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142876</xdr:colOff>
      <xdr:row>0</xdr:row>
      <xdr:rowOff>83343</xdr:rowOff>
    </xdr:from>
    <xdr:to>
      <xdr:col>1</xdr:col>
      <xdr:colOff>479652</xdr:colOff>
      <xdr:row>5</xdr:row>
      <xdr:rowOff>124164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876" y="83343"/>
          <a:ext cx="4403951" cy="993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6</xdr:row>
      <xdr:rowOff>1</xdr:rowOff>
    </xdr:from>
    <xdr:ext cx="5929312" cy="619124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143001"/>
          <a:ext cx="5929312" cy="619124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59533</xdr:rowOff>
    </xdr:from>
    <xdr:to>
      <xdr:col>1</xdr:col>
      <xdr:colOff>1809749</xdr:colOff>
      <xdr:row>7</xdr:row>
      <xdr:rowOff>381000</xdr:rowOff>
    </xdr:to>
    <xdr:sp macro="" textlink="">
      <xdr:nvSpPr>
        <xdr:cNvPr id="7" name="CuadroTexto 6"/>
        <xdr:cNvSpPr txBox="1"/>
      </xdr:nvSpPr>
      <xdr:spPr>
        <a:xfrm>
          <a:off x="0" y="1202533"/>
          <a:ext cx="5876924" cy="51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Fondo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Nacional de Becas         Programa Becas Estudiantiles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 Trimestre 2020  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27-08-2020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11906</xdr:colOff>
      <xdr:row>6</xdr:row>
      <xdr:rowOff>11906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5926930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142876</xdr:colOff>
      <xdr:row>0</xdr:row>
      <xdr:rowOff>83343</xdr:rowOff>
    </xdr:from>
    <xdr:to>
      <xdr:col>1</xdr:col>
      <xdr:colOff>479652</xdr:colOff>
      <xdr:row>5</xdr:row>
      <xdr:rowOff>124164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876" y="83343"/>
          <a:ext cx="4403951" cy="9933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</xdr:rowOff>
    </xdr:from>
    <xdr:ext cx="5929312" cy="619124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1"/>
          <a:ext cx="5929312" cy="619124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59535</xdr:rowOff>
    </xdr:from>
    <xdr:to>
      <xdr:col>1</xdr:col>
      <xdr:colOff>1833562</xdr:colOff>
      <xdr:row>7</xdr:row>
      <xdr:rowOff>404813</xdr:rowOff>
    </xdr:to>
    <xdr:sp macro="" textlink="">
      <xdr:nvSpPr>
        <xdr:cNvPr id="8" name="CuadroTexto 7"/>
        <xdr:cNvSpPr txBox="1"/>
      </xdr:nvSpPr>
      <xdr:spPr>
        <a:xfrm>
          <a:off x="0" y="1202535"/>
          <a:ext cx="5900737" cy="5357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Fondo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Nacional de Becas         Programa Becas Estudiantiles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 Semestre 2020  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27-08-2020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11905</xdr:colOff>
      <xdr:row>6</xdr:row>
      <xdr:rowOff>11906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926930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83343</xdr:rowOff>
    </xdr:from>
    <xdr:to>
      <xdr:col>1</xdr:col>
      <xdr:colOff>479651</xdr:colOff>
      <xdr:row>5</xdr:row>
      <xdr:rowOff>124164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875" y="83343"/>
          <a:ext cx="4403951" cy="9933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6</xdr:row>
      <xdr:rowOff>1</xdr:rowOff>
    </xdr:from>
    <xdr:ext cx="5929312" cy="619124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143001"/>
          <a:ext cx="5929312" cy="619124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59533</xdr:rowOff>
    </xdr:from>
    <xdr:to>
      <xdr:col>1</xdr:col>
      <xdr:colOff>1809749</xdr:colOff>
      <xdr:row>7</xdr:row>
      <xdr:rowOff>381000</xdr:rowOff>
    </xdr:to>
    <xdr:sp macro="" textlink="">
      <xdr:nvSpPr>
        <xdr:cNvPr id="8" name="CuadroTexto 7"/>
        <xdr:cNvSpPr txBox="1"/>
      </xdr:nvSpPr>
      <xdr:spPr>
        <a:xfrm>
          <a:off x="0" y="1202533"/>
          <a:ext cx="5886449" cy="51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Fondo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Nacional de Becas         Programa Becas Estudiantiles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III Trimestre 2020  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Fecha Actualización:  08-12-2020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11906</xdr:colOff>
      <xdr:row>6</xdr:row>
      <xdr:rowOff>11906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5936455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142876</xdr:colOff>
      <xdr:row>0</xdr:row>
      <xdr:rowOff>83343</xdr:rowOff>
    </xdr:from>
    <xdr:to>
      <xdr:col>1</xdr:col>
      <xdr:colOff>479652</xdr:colOff>
      <xdr:row>5</xdr:row>
      <xdr:rowOff>124164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876" y="83343"/>
          <a:ext cx="4413476" cy="9933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</xdr:rowOff>
    </xdr:from>
    <xdr:ext cx="5929312" cy="619124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1"/>
          <a:ext cx="5929312" cy="619124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59535</xdr:rowOff>
    </xdr:from>
    <xdr:to>
      <xdr:col>1</xdr:col>
      <xdr:colOff>1833562</xdr:colOff>
      <xdr:row>7</xdr:row>
      <xdr:rowOff>404813</xdr:rowOff>
    </xdr:to>
    <xdr:sp macro="" textlink="">
      <xdr:nvSpPr>
        <xdr:cNvPr id="8" name="CuadroTexto 7"/>
        <xdr:cNvSpPr txBox="1"/>
      </xdr:nvSpPr>
      <xdr:spPr>
        <a:xfrm>
          <a:off x="0" y="1202535"/>
          <a:ext cx="5900737" cy="5357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Fondo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Nacional de Becas         Programa Becas Estudiantiles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III T Acumulado 2020        Fecha Actualización:  08-12-2020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11905</xdr:colOff>
      <xdr:row>6</xdr:row>
      <xdr:rowOff>11906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926930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83343</xdr:rowOff>
    </xdr:from>
    <xdr:to>
      <xdr:col>1</xdr:col>
      <xdr:colOff>479651</xdr:colOff>
      <xdr:row>5</xdr:row>
      <xdr:rowOff>124164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875" y="83343"/>
          <a:ext cx="4403951" cy="9933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</xdr:rowOff>
    </xdr:from>
    <xdr:ext cx="5929312" cy="619124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1"/>
          <a:ext cx="5929312" cy="619124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59535</xdr:rowOff>
    </xdr:from>
    <xdr:to>
      <xdr:col>1</xdr:col>
      <xdr:colOff>1833562</xdr:colOff>
      <xdr:row>7</xdr:row>
      <xdr:rowOff>404813</xdr:rowOff>
    </xdr:to>
    <xdr:sp macro="" textlink="">
      <xdr:nvSpPr>
        <xdr:cNvPr id="7" name="CuadroTexto 6"/>
        <xdr:cNvSpPr txBox="1"/>
      </xdr:nvSpPr>
      <xdr:spPr>
        <a:xfrm>
          <a:off x="0" y="1202535"/>
          <a:ext cx="5900737" cy="5357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Fondo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Nacional de Becas         Programa Becas Estudiantiles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IV Trimestre 2020      Fecha Actualización: 13-04-2021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2380</xdr:colOff>
      <xdr:row>6</xdr:row>
      <xdr:rowOff>11906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926930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83343</xdr:rowOff>
    </xdr:from>
    <xdr:to>
      <xdr:col>1</xdr:col>
      <xdr:colOff>470126</xdr:colOff>
      <xdr:row>5</xdr:row>
      <xdr:rowOff>124164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875" y="83343"/>
          <a:ext cx="4403951" cy="9933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718344</xdr:colOff>
      <xdr:row>14</xdr:row>
      <xdr:rowOff>20105</xdr:rowOff>
    </xdr:from>
    <xdr:to>
      <xdr:col>11</xdr:col>
      <xdr:colOff>623094</xdr:colOff>
      <xdr:row>28</xdr:row>
      <xdr:rowOff>128055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7937</xdr:colOff>
      <xdr:row>14</xdr:row>
      <xdr:rowOff>9522</xdr:rowOff>
    </xdr:from>
    <xdr:to>
      <xdr:col>21</xdr:col>
      <xdr:colOff>142875</xdr:colOff>
      <xdr:row>28</xdr:row>
      <xdr:rowOff>93660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690561</xdr:colOff>
      <xdr:row>29</xdr:row>
      <xdr:rowOff>49214</xdr:rowOff>
    </xdr:from>
    <xdr:to>
      <xdr:col>11</xdr:col>
      <xdr:colOff>595311</xdr:colOff>
      <xdr:row>43</xdr:row>
      <xdr:rowOff>128059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694530</xdr:colOff>
      <xdr:row>44</xdr:row>
      <xdr:rowOff>82285</xdr:rowOff>
    </xdr:from>
    <xdr:to>
      <xdr:col>11</xdr:col>
      <xdr:colOff>694531</xdr:colOff>
      <xdr:row>58</xdr:row>
      <xdr:rowOff>182298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268551</xdr:colOff>
      <xdr:row>29</xdr:row>
      <xdr:rowOff>193144</xdr:rowOff>
    </xdr:from>
    <xdr:to>
      <xdr:col>21</xdr:col>
      <xdr:colOff>666750</xdr:colOff>
      <xdr:row>46</xdr:row>
      <xdr:rowOff>166687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276489</xdr:colOff>
      <xdr:row>47</xdr:row>
      <xdr:rowOff>111390</xdr:rowOff>
    </xdr:from>
    <xdr:to>
      <xdr:col>20</xdr:col>
      <xdr:colOff>297656</xdr:colOff>
      <xdr:row>61</xdr:row>
      <xdr:rowOff>211403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706436</xdr:colOff>
      <xdr:row>63</xdr:row>
      <xdr:rowOff>71703</xdr:rowOff>
    </xdr:from>
    <xdr:to>
      <xdr:col>15</xdr:col>
      <xdr:colOff>273843</xdr:colOff>
      <xdr:row>77</xdr:row>
      <xdr:rowOff>130969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0</xdr:col>
      <xdr:colOff>0</xdr:colOff>
      <xdr:row>6</xdr:row>
      <xdr:rowOff>1</xdr:rowOff>
    </xdr:from>
    <xdr:ext cx="5929312" cy="619124"/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143001"/>
          <a:ext cx="5929312" cy="619124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59535</xdr:rowOff>
    </xdr:from>
    <xdr:to>
      <xdr:col>1</xdr:col>
      <xdr:colOff>1833562</xdr:colOff>
      <xdr:row>7</xdr:row>
      <xdr:rowOff>404813</xdr:rowOff>
    </xdr:to>
    <xdr:sp macro="" textlink="">
      <xdr:nvSpPr>
        <xdr:cNvPr id="15" name="CuadroTexto 14"/>
        <xdr:cNvSpPr txBox="1"/>
      </xdr:nvSpPr>
      <xdr:spPr>
        <a:xfrm>
          <a:off x="0" y="1202535"/>
          <a:ext cx="5910262" cy="5357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Fondo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Nacional de Becas         Programa Becas Estudiantiles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Anual 2020       Fecha Actualización: 13-04-2021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2380</xdr:colOff>
      <xdr:row>6</xdr:row>
      <xdr:rowOff>11906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5926930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83343</xdr:rowOff>
    </xdr:from>
    <xdr:to>
      <xdr:col>1</xdr:col>
      <xdr:colOff>470126</xdr:colOff>
      <xdr:row>5</xdr:row>
      <xdr:rowOff>124164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42875" y="83343"/>
          <a:ext cx="4403951" cy="993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193"/>
  <sheetViews>
    <sheetView showGridLines="0" tabSelected="1" zoomScale="80" zoomScaleNormal="80" workbookViewId="0">
      <pane ySplit="8" topLeftCell="A9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" style="2" customWidth="1"/>
    <col min="2" max="2" width="27.7109375" style="2" customWidth="1"/>
    <col min="3" max="16384" width="11.42578125" style="2"/>
  </cols>
  <sheetData>
    <row r="8" spans="1:2" ht="33.75" customHeight="1" x14ac:dyDescent="0.25"/>
    <row r="9" spans="1:2" ht="17.25" x14ac:dyDescent="0.35">
      <c r="A9" s="26" t="s">
        <v>0</v>
      </c>
      <c r="B9" s="4" t="s">
        <v>61</v>
      </c>
    </row>
    <row r="10" spans="1:2" ht="18" thickBot="1" x14ac:dyDescent="0.3">
      <c r="A10" s="27"/>
      <c r="B10" s="5" t="s">
        <v>41</v>
      </c>
    </row>
    <row r="11" spans="1:2" ht="17.25" thickTop="1" x14ac:dyDescent="0.3">
      <c r="A11" s="7"/>
      <c r="B11" s="7"/>
    </row>
    <row r="12" spans="1:2" ht="17.25" x14ac:dyDescent="0.35">
      <c r="A12" s="6" t="s">
        <v>1</v>
      </c>
      <c r="B12" s="7"/>
    </row>
    <row r="13" spans="1:2" ht="16.5" x14ac:dyDescent="0.3">
      <c r="A13" s="7"/>
      <c r="B13" s="7"/>
    </row>
    <row r="14" spans="1:2" ht="17.25" x14ac:dyDescent="0.35">
      <c r="A14" s="6" t="s">
        <v>32</v>
      </c>
      <c r="B14" s="7"/>
    </row>
    <row r="15" spans="1:2" ht="16.5" x14ac:dyDescent="0.3">
      <c r="A15" s="8" t="s">
        <v>42</v>
      </c>
      <c r="B15" s="9">
        <v>566</v>
      </c>
    </row>
    <row r="16" spans="1:2" ht="16.5" x14ac:dyDescent="0.3">
      <c r="A16" s="8" t="s">
        <v>62</v>
      </c>
      <c r="B16" s="9">
        <v>2806</v>
      </c>
    </row>
    <row r="17" spans="1:2" ht="16.5" x14ac:dyDescent="0.3">
      <c r="A17" s="8" t="s">
        <v>63</v>
      </c>
      <c r="B17" s="9">
        <v>1076</v>
      </c>
    </row>
    <row r="18" spans="1:2" ht="16.5" x14ac:dyDescent="0.3">
      <c r="A18" s="8" t="s">
        <v>64</v>
      </c>
      <c r="B18" s="9">
        <v>2806</v>
      </c>
    </row>
    <row r="19" spans="1:2" ht="16.5" x14ac:dyDescent="0.3">
      <c r="A19" s="7"/>
      <c r="B19" s="10"/>
    </row>
    <row r="20" spans="1:2" ht="17.25" x14ac:dyDescent="0.35">
      <c r="A20" s="11" t="s">
        <v>3</v>
      </c>
      <c r="B20" s="10"/>
    </row>
    <row r="21" spans="1:2" ht="16.5" x14ac:dyDescent="0.3">
      <c r="A21" s="8" t="s">
        <v>42</v>
      </c>
      <c r="B21" s="9">
        <v>130170000</v>
      </c>
    </row>
    <row r="22" spans="1:2" ht="16.5" x14ac:dyDescent="0.3">
      <c r="A22" s="8" t="s">
        <v>62</v>
      </c>
      <c r="B22" s="9">
        <v>698694000</v>
      </c>
    </row>
    <row r="23" spans="1:2" ht="16.5" x14ac:dyDescent="0.3">
      <c r="A23" s="8" t="s">
        <v>63</v>
      </c>
      <c r="B23" s="9">
        <v>248253600</v>
      </c>
    </row>
    <row r="24" spans="1:2" ht="16.5" x14ac:dyDescent="0.3">
      <c r="A24" s="8" t="s">
        <v>64</v>
      </c>
      <c r="B24" s="9">
        <v>2794776000</v>
      </c>
    </row>
    <row r="25" spans="1:2" ht="16.5" x14ac:dyDescent="0.3">
      <c r="A25" s="8" t="s">
        <v>65</v>
      </c>
      <c r="B25" s="9">
        <f>+B23</f>
        <v>248253600</v>
      </c>
    </row>
    <row r="26" spans="1:2" ht="16.5" x14ac:dyDescent="0.3">
      <c r="A26" s="7"/>
      <c r="B26" s="10"/>
    </row>
    <row r="27" spans="1:2" ht="17.25" x14ac:dyDescent="0.35">
      <c r="A27" s="11" t="s">
        <v>4</v>
      </c>
      <c r="B27" s="10"/>
    </row>
    <row r="28" spans="1:2" ht="16.5" x14ac:dyDescent="0.3">
      <c r="A28" s="8" t="s">
        <v>62</v>
      </c>
      <c r="B28" s="10">
        <f>B22</f>
        <v>698694000</v>
      </c>
    </row>
    <row r="29" spans="1:2" ht="16.5" x14ac:dyDescent="0.3">
      <c r="A29" s="8" t="s">
        <v>63</v>
      </c>
      <c r="B29" s="10">
        <v>698694000</v>
      </c>
    </row>
    <row r="30" spans="1:2" ht="16.5" x14ac:dyDescent="0.3">
      <c r="A30" s="7"/>
      <c r="B30" s="7"/>
    </row>
    <row r="31" spans="1:2" ht="17.25" x14ac:dyDescent="0.35">
      <c r="A31" s="6" t="s">
        <v>5</v>
      </c>
      <c r="B31" s="7"/>
    </row>
    <row r="32" spans="1:2" ht="16.5" x14ac:dyDescent="0.3">
      <c r="A32" s="8" t="s">
        <v>43</v>
      </c>
      <c r="B32" s="12">
        <v>1.0451016243</v>
      </c>
    </row>
    <row r="33" spans="1:2" ht="16.5" x14ac:dyDescent="0.3">
      <c r="A33" s="8" t="s">
        <v>66</v>
      </c>
      <c r="B33" s="12">
        <v>1.0649999999999999</v>
      </c>
    </row>
    <row r="34" spans="1:2" ht="16.5" x14ac:dyDescent="0.3">
      <c r="A34" s="8" t="s">
        <v>6</v>
      </c>
      <c r="B34" s="9">
        <v>28875</v>
      </c>
    </row>
    <row r="35" spans="1:2" ht="16.5" x14ac:dyDescent="0.3">
      <c r="A35" s="7"/>
      <c r="B35" s="10"/>
    </row>
    <row r="36" spans="1:2" ht="17.25" x14ac:dyDescent="0.35">
      <c r="A36" s="6" t="s">
        <v>7</v>
      </c>
      <c r="B36" s="10"/>
    </row>
    <row r="37" spans="1:2" ht="16.5" x14ac:dyDescent="0.3">
      <c r="A37" s="7" t="s">
        <v>44</v>
      </c>
      <c r="B37" s="9">
        <f>B21/B32</f>
        <v>124552480.80509561</v>
      </c>
    </row>
    <row r="38" spans="1:2" ht="16.5" x14ac:dyDescent="0.3">
      <c r="A38" s="7" t="s">
        <v>67</v>
      </c>
      <c r="B38" s="9">
        <f>B23/B33</f>
        <v>233101971.83098593</v>
      </c>
    </row>
    <row r="39" spans="1:2" ht="16.5" x14ac:dyDescent="0.3">
      <c r="A39" s="7" t="s">
        <v>45</v>
      </c>
      <c r="B39" s="9">
        <f>B37/B15</f>
        <v>220057.38658144101</v>
      </c>
    </row>
    <row r="40" spans="1:2" ht="16.5" x14ac:dyDescent="0.3">
      <c r="A40" s="7" t="s">
        <v>68</v>
      </c>
      <c r="B40" s="9">
        <f>B38/B17</f>
        <v>216637.52028902038</v>
      </c>
    </row>
    <row r="41" spans="1:2" ht="16.5" x14ac:dyDescent="0.3">
      <c r="A41" s="7"/>
      <c r="B41" s="13"/>
    </row>
    <row r="42" spans="1:2" ht="17.25" x14ac:dyDescent="0.35">
      <c r="A42" s="6" t="s">
        <v>8</v>
      </c>
      <c r="B42" s="13"/>
    </row>
    <row r="43" spans="1:2" ht="16.5" x14ac:dyDescent="0.3">
      <c r="A43" s="7"/>
      <c r="B43" s="13"/>
    </row>
    <row r="44" spans="1:2" ht="17.25" x14ac:dyDescent="0.35">
      <c r="A44" s="6" t="s">
        <v>9</v>
      </c>
      <c r="B44" s="13"/>
    </row>
    <row r="45" spans="1:2" ht="16.5" x14ac:dyDescent="0.3">
      <c r="A45" s="7" t="s">
        <v>10</v>
      </c>
      <c r="B45" s="14">
        <f>(B16/B34)*100</f>
        <v>9.7177489177489189</v>
      </c>
    </row>
    <row r="46" spans="1:2" ht="16.5" x14ac:dyDescent="0.3">
      <c r="A46" s="7" t="s">
        <v>11</v>
      </c>
      <c r="B46" s="14">
        <f>(B17/B34)*100</f>
        <v>3.7264069264069262</v>
      </c>
    </row>
    <row r="47" spans="1:2" ht="16.5" x14ac:dyDescent="0.3">
      <c r="A47" s="7"/>
      <c r="B47" s="14"/>
    </row>
    <row r="48" spans="1:2" ht="17.25" x14ac:dyDescent="0.35">
      <c r="A48" s="6" t="s">
        <v>12</v>
      </c>
      <c r="B48" s="14"/>
    </row>
    <row r="49" spans="1:2" ht="16.5" x14ac:dyDescent="0.3">
      <c r="A49" s="7" t="s">
        <v>13</v>
      </c>
      <c r="B49" s="14">
        <f>B17/B16*100</f>
        <v>38.346400570206704</v>
      </c>
    </row>
    <row r="50" spans="1:2" ht="16.5" x14ac:dyDescent="0.3">
      <c r="A50" s="7" t="s">
        <v>14</v>
      </c>
      <c r="B50" s="14">
        <f>B23/B22*100</f>
        <v>35.531090863811627</v>
      </c>
    </row>
    <row r="51" spans="1:2" ht="16.5" x14ac:dyDescent="0.3">
      <c r="A51" s="7" t="s">
        <v>15</v>
      </c>
      <c r="B51" s="14">
        <f>AVERAGE(B49:B50)</f>
        <v>36.938745717009169</v>
      </c>
    </row>
    <row r="52" spans="1:2" ht="16.5" x14ac:dyDescent="0.3">
      <c r="A52" s="7"/>
      <c r="B52" s="14"/>
    </row>
    <row r="53" spans="1:2" ht="17.25" x14ac:dyDescent="0.35">
      <c r="A53" s="6" t="s">
        <v>16</v>
      </c>
      <c r="B53" s="14"/>
    </row>
    <row r="54" spans="1:2" ht="16.5" x14ac:dyDescent="0.3">
      <c r="A54" s="7" t="s">
        <v>17</v>
      </c>
      <c r="B54" s="14">
        <f>B17/B18*100</f>
        <v>38.346400570206704</v>
      </c>
    </row>
    <row r="55" spans="1:2" ht="16.5" x14ac:dyDescent="0.3">
      <c r="A55" s="7" t="s">
        <v>18</v>
      </c>
      <c r="B55" s="14">
        <f>B23/B24*100</f>
        <v>8.8827727159529069</v>
      </c>
    </row>
    <row r="56" spans="1:2" ht="16.5" x14ac:dyDescent="0.3">
      <c r="A56" s="7" t="s">
        <v>19</v>
      </c>
      <c r="B56" s="14">
        <f>(B54+B55)/2</f>
        <v>23.614586643079804</v>
      </c>
    </row>
    <row r="57" spans="1:2" ht="16.5" x14ac:dyDescent="0.3">
      <c r="A57" s="7"/>
      <c r="B57" s="14"/>
    </row>
    <row r="58" spans="1:2" ht="17.25" x14ac:dyDescent="0.35">
      <c r="A58" s="6" t="s">
        <v>20</v>
      </c>
      <c r="B58" s="14">
        <f>B25/B23*100</f>
        <v>100</v>
      </c>
    </row>
    <row r="59" spans="1:2" ht="16.5" x14ac:dyDescent="0.3">
      <c r="A59" s="7"/>
      <c r="B59" s="14"/>
    </row>
    <row r="60" spans="1:2" ht="17.25" x14ac:dyDescent="0.35">
      <c r="A60" s="6" t="s">
        <v>21</v>
      </c>
      <c r="B60" s="14"/>
    </row>
    <row r="61" spans="1:2" ht="16.5" x14ac:dyDescent="0.3">
      <c r="A61" s="7" t="s">
        <v>22</v>
      </c>
      <c r="B61" s="14">
        <f>((B17/B15)-1)*100</f>
        <v>90.10600706713781</v>
      </c>
    </row>
    <row r="62" spans="1:2" ht="16.5" x14ac:dyDescent="0.3">
      <c r="A62" s="7" t="s">
        <v>23</v>
      </c>
      <c r="B62" s="14">
        <f>((B38/B37)-1)*100</f>
        <v>87.151608963736834</v>
      </c>
    </row>
    <row r="63" spans="1:2" ht="16.5" x14ac:dyDescent="0.3">
      <c r="A63" s="7" t="s">
        <v>24</v>
      </c>
      <c r="B63" s="14">
        <f>((B40/B39)-1)*100</f>
        <v>-1.5540792997443709</v>
      </c>
    </row>
    <row r="64" spans="1:2" ht="16.5" x14ac:dyDescent="0.3">
      <c r="A64" s="7"/>
      <c r="B64" s="14"/>
    </row>
    <row r="65" spans="1:3" ht="17.25" x14ac:dyDescent="0.35">
      <c r="A65" s="6" t="s">
        <v>25</v>
      </c>
      <c r="B65" s="14"/>
    </row>
    <row r="66" spans="1:3" ht="16.5" x14ac:dyDescent="0.3">
      <c r="A66" s="7" t="s">
        <v>30</v>
      </c>
      <c r="B66" s="14">
        <f t="shared" ref="B66:B67" si="0">B22/(B16*3)</f>
        <v>83000</v>
      </c>
    </row>
    <row r="67" spans="1:3" ht="16.5" x14ac:dyDescent="0.3">
      <c r="A67" s="7" t="s">
        <v>31</v>
      </c>
      <c r="B67" s="14">
        <f t="shared" si="0"/>
        <v>76906.319702602224</v>
      </c>
    </row>
    <row r="68" spans="1:3" ht="16.5" x14ac:dyDescent="0.3">
      <c r="A68" s="7" t="s">
        <v>26</v>
      </c>
      <c r="B68" s="14">
        <f>(B67/B66)*B51</f>
        <v>34.22678298223417</v>
      </c>
    </row>
    <row r="69" spans="1:3" ht="16.5" x14ac:dyDescent="0.3">
      <c r="A69" s="7" t="s">
        <v>35</v>
      </c>
      <c r="B69" s="14">
        <f t="shared" ref="B69:B70" si="1">B22/B16</f>
        <v>249000</v>
      </c>
    </row>
    <row r="70" spans="1:3" ht="16.5" x14ac:dyDescent="0.3">
      <c r="A70" s="7" t="s">
        <v>36</v>
      </c>
      <c r="B70" s="14">
        <f t="shared" si="1"/>
        <v>230718.9591078067</v>
      </c>
    </row>
    <row r="71" spans="1:3" ht="16.5" x14ac:dyDescent="0.3">
      <c r="A71" s="7"/>
      <c r="B71" s="14"/>
    </row>
    <row r="72" spans="1:3" ht="17.25" x14ac:dyDescent="0.35">
      <c r="A72" s="6" t="s">
        <v>27</v>
      </c>
      <c r="B72" s="14"/>
    </row>
    <row r="73" spans="1:3" ht="16.5" x14ac:dyDescent="0.3">
      <c r="A73" s="7" t="s">
        <v>28</v>
      </c>
      <c r="B73" s="14">
        <f>(B29/B28)*100</f>
        <v>100</v>
      </c>
    </row>
    <row r="74" spans="1:3" ht="16.5" x14ac:dyDescent="0.3">
      <c r="A74" s="7" t="s">
        <v>29</v>
      </c>
      <c r="B74" s="14">
        <f>(B23/B29)*100</f>
        <v>35.531090863811627</v>
      </c>
    </row>
    <row r="75" spans="1:3" ht="17.25" thickBot="1" x14ac:dyDescent="0.35">
      <c r="A75" s="16"/>
      <c r="B75" s="22"/>
    </row>
    <row r="76" spans="1:3" ht="33.75" customHeight="1" thickTop="1" x14ac:dyDescent="0.25">
      <c r="A76" s="28" t="s">
        <v>89</v>
      </c>
      <c r="B76" s="28"/>
      <c r="C76" s="3"/>
    </row>
    <row r="77" spans="1:3" ht="17.25" x14ac:dyDescent="0.35">
      <c r="A77" s="23"/>
      <c r="B77" s="7"/>
    </row>
    <row r="78" spans="1:3" ht="16.5" x14ac:dyDescent="0.3">
      <c r="A78" s="18"/>
      <c r="B78" s="7"/>
    </row>
    <row r="79" spans="1:3" ht="16.5" x14ac:dyDescent="0.3">
      <c r="A79" s="7"/>
      <c r="B79" s="19"/>
    </row>
    <row r="80" spans="1:3" ht="16.5" x14ac:dyDescent="0.3">
      <c r="A80" s="7"/>
      <c r="B80" s="7"/>
    </row>
    <row r="81" spans="1:2" ht="16.5" x14ac:dyDescent="0.3">
      <c r="A81" s="7"/>
      <c r="B81" s="7"/>
    </row>
    <row r="82" spans="1:2" ht="16.5" x14ac:dyDescent="0.3">
      <c r="A82" s="7"/>
      <c r="B82" s="7"/>
    </row>
    <row r="83" spans="1:2" ht="16.5" x14ac:dyDescent="0.3">
      <c r="A83" s="7"/>
      <c r="B83" s="7"/>
    </row>
    <row r="84" spans="1:2" ht="16.5" x14ac:dyDescent="0.3">
      <c r="A84" s="24"/>
      <c r="B84" s="7"/>
    </row>
    <row r="85" spans="1:2" ht="16.5" x14ac:dyDescent="0.3">
      <c r="A85" s="7"/>
      <c r="B85" s="7"/>
    </row>
    <row r="86" spans="1:2" ht="16.5" x14ac:dyDescent="0.3">
      <c r="A86" s="7"/>
      <c r="B86" s="7"/>
    </row>
    <row r="87" spans="1:2" ht="16.5" x14ac:dyDescent="0.3">
      <c r="A87" s="7"/>
      <c r="B87" s="7"/>
    </row>
    <row r="88" spans="1:2" ht="16.5" x14ac:dyDescent="0.3">
      <c r="A88" s="7"/>
      <c r="B88" s="7"/>
    </row>
    <row r="89" spans="1:2" ht="16.5" x14ac:dyDescent="0.3">
      <c r="A89" s="7"/>
      <c r="B89" s="7"/>
    </row>
    <row r="90" spans="1:2" ht="16.5" x14ac:dyDescent="0.3">
      <c r="A90" s="7"/>
      <c r="B90" s="7"/>
    </row>
    <row r="91" spans="1:2" ht="16.5" x14ac:dyDescent="0.3">
      <c r="A91" s="7"/>
      <c r="B91" s="7"/>
    </row>
    <row r="92" spans="1:2" ht="16.5" x14ac:dyDescent="0.3">
      <c r="A92" s="7"/>
      <c r="B92" s="7"/>
    </row>
    <row r="93" spans="1:2" ht="16.5" x14ac:dyDescent="0.3">
      <c r="A93" s="7"/>
      <c r="B93" s="7"/>
    </row>
    <row r="94" spans="1:2" ht="16.5" x14ac:dyDescent="0.3">
      <c r="A94" s="7"/>
      <c r="B94" s="7"/>
    </row>
    <row r="95" spans="1:2" ht="16.5" x14ac:dyDescent="0.3">
      <c r="A95" s="7"/>
      <c r="B95" s="7"/>
    </row>
    <row r="96" spans="1:2" ht="16.5" x14ac:dyDescent="0.3">
      <c r="A96" s="7"/>
      <c r="B96" s="7"/>
    </row>
    <row r="97" spans="1:2" ht="16.5" x14ac:dyDescent="0.3">
      <c r="A97" s="7"/>
      <c r="B97" s="7"/>
    </row>
    <row r="98" spans="1:2" ht="16.5" x14ac:dyDescent="0.3">
      <c r="A98" s="7"/>
      <c r="B98" s="7"/>
    </row>
    <row r="191" spans="1:2" x14ac:dyDescent="0.25">
      <c r="A191" s="1"/>
      <c r="B191" s="1"/>
    </row>
    <row r="192" spans="1:2" x14ac:dyDescent="0.25">
      <c r="A192" s="1"/>
      <c r="B192" s="1"/>
    </row>
    <row r="193" spans="1:2" x14ac:dyDescent="0.25">
      <c r="A193" s="1"/>
      <c r="B193" s="1"/>
    </row>
  </sheetData>
  <mergeCells count="2">
    <mergeCell ref="A9:A10"/>
    <mergeCell ref="A76:B7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88"/>
  <sheetViews>
    <sheetView showGridLines="0" zoomScale="80" zoomScaleNormal="80" workbookViewId="0">
      <selection activeCell="A9" sqref="A9:A10"/>
    </sheetView>
  </sheetViews>
  <sheetFormatPr baseColWidth="10" defaultColWidth="11.42578125" defaultRowHeight="15" x14ac:dyDescent="0.25"/>
  <cols>
    <col min="1" max="1" width="61" style="2" customWidth="1"/>
    <col min="2" max="2" width="27.7109375" style="2" customWidth="1"/>
    <col min="3" max="16384" width="11.42578125" style="2"/>
  </cols>
  <sheetData>
    <row r="8" spans="1:2" ht="33.75" customHeight="1" x14ac:dyDescent="0.25"/>
    <row r="9" spans="1:2" ht="17.25" x14ac:dyDescent="0.35">
      <c r="A9" s="26" t="s">
        <v>0</v>
      </c>
      <c r="B9" s="4" t="s">
        <v>61</v>
      </c>
    </row>
    <row r="10" spans="1:2" ht="18" thickBot="1" x14ac:dyDescent="0.3">
      <c r="A10" s="27"/>
      <c r="B10" s="5" t="s">
        <v>41</v>
      </c>
    </row>
    <row r="11" spans="1:2" ht="17.25" thickTop="1" x14ac:dyDescent="0.3">
      <c r="A11" s="7"/>
      <c r="B11" s="7"/>
    </row>
    <row r="12" spans="1:2" ht="17.25" x14ac:dyDescent="0.35">
      <c r="A12" s="6" t="s">
        <v>1</v>
      </c>
      <c r="B12" s="7"/>
    </row>
    <row r="13" spans="1:2" ht="16.5" x14ac:dyDescent="0.3">
      <c r="A13" s="7"/>
      <c r="B13" s="7"/>
    </row>
    <row r="14" spans="1:2" ht="17.25" x14ac:dyDescent="0.35">
      <c r="A14" s="6" t="s">
        <v>32</v>
      </c>
      <c r="B14" s="7"/>
    </row>
    <row r="15" spans="1:2" ht="16.5" x14ac:dyDescent="0.3">
      <c r="A15" s="8" t="s">
        <v>46</v>
      </c>
      <c r="B15" s="9">
        <v>1740</v>
      </c>
    </row>
    <row r="16" spans="1:2" ht="16.5" x14ac:dyDescent="0.3">
      <c r="A16" s="8" t="s">
        <v>69</v>
      </c>
      <c r="B16" s="9">
        <v>2810</v>
      </c>
    </row>
    <row r="17" spans="1:2" ht="16.5" x14ac:dyDescent="0.3">
      <c r="A17" s="8" t="s">
        <v>70</v>
      </c>
      <c r="B17" s="9">
        <v>2562.3333333333298</v>
      </c>
    </row>
    <row r="18" spans="1:2" ht="16.5" x14ac:dyDescent="0.3">
      <c r="A18" s="8" t="s">
        <v>64</v>
      </c>
      <c r="B18" s="9">
        <v>2810</v>
      </c>
    </row>
    <row r="19" spans="1:2" ht="16.5" x14ac:dyDescent="0.3">
      <c r="A19" s="7"/>
      <c r="B19" s="9"/>
    </row>
    <row r="20" spans="1:2" ht="17.25" x14ac:dyDescent="0.35">
      <c r="A20" s="11" t="s">
        <v>3</v>
      </c>
      <c r="B20" s="9"/>
    </row>
    <row r="21" spans="1:2" ht="16.5" x14ac:dyDescent="0.3">
      <c r="A21" s="8" t="s">
        <v>46</v>
      </c>
      <c r="B21" s="9">
        <v>711885000</v>
      </c>
    </row>
    <row r="22" spans="1:2" ht="16.5" x14ac:dyDescent="0.3">
      <c r="A22" s="8" t="s">
        <v>69</v>
      </c>
      <c r="B22" s="9">
        <v>700104400</v>
      </c>
    </row>
    <row r="23" spans="1:2" ht="16.5" x14ac:dyDescent="0.3">
      <c r="A23" s="8" t="s">
        <v>70</v>
      </c>
      <c r="B23" s="9">
        <v>1028793200</v>
      </c>
    </row>
    <row r="24" spans="1:2" ht="16.5" x14ac:dyDescent="0.3">
      <c r="A24" s="8" t="s">
        <v>64</v>
      </c>
      <c r="B24" s="9">
        <v>2796186400</v>
      </c>
    </row>
    <row r="25" spans="1:2" ht="16.5" x14ac:dyDescent="0.3">
      <c r="A25" s="8" t="s">
        <v>71</v>
      </c>
      <c r="B25" s="9">
        <f>+B23</f>
        <v>1028793200</v>
      </c>
    </row>
    <row r="26" spans="1:2" ht="16.5" x14ac:dyDescent="0.3">
      <c r="A26" s="7"/>
      <c r="B26" s="10"/>
    </row>
    <row r="27" spans="1:2" ht="17.25" x14ac:dyDescent="0.35">
      <c r="A27" s="11" t="s">
        <v>4</v>
      </c>
      <c r="B27" s="10"/>
    </row>
    <row r="28" spans="1:2" ht="16.5" x14ac:dyDescent="0.3">
      <c r="A28" s="8" t="s">
        <v>69</v>
      </c>
      <c r="B28" s="10">
        <f>B22</f>
        <v>700104400</v>
      </c>
    </row>
    <row r="29" spans="1:2" ht="16.5" x14ac:dyDescent="0.3">
      <c r="A29" s="8" t="s">
        <v>70</v>
      </c>
      <c r="B29" s="10">
        <v>698694000</v>
      </c>
    </row>
    <row r="30" spans="1:2" ht="16.5" x14ac:dyDescent="0.3">
      <c r="A30" s="7"/>
      <c r="B30" s="7"/>
    </row>
    <row r="31" spans="1:2" ht="17.25" x14ac:dyDescent="0.35">
      <c r="A31" s="6" t="s">
        <v>5</v>
      </c>
      <c r="B31" s="7"/>
    </row>
    <row r="32" spans="1:2" ht="16.5" x14ac:dyDescent="0.3">
      <c r="A32" s="8" t="s">
        <v>72</v>
      </c>
      <c r="B32" s="15">
        <v>1.0552807376</v>
      </c>
    </row>
    <row r="33" spans="1:2" ht="16.5" x14ac:dyDescent="0.3">
      <c r="A33" s="8" t="s">
        <v>73</v>
      </c>
      <c r="B33" s="15">
        <v>1.0586</v>
      </c>
    </row>
    <row r="34" spans="1:2" ht="16.5" x14ac:dyDescent="0.3">
      <c r="A34" s="8" t="s">
        <v>74</v>
      </c>
      <c r="B34" s="9">
        <v>28875</v>
      </c>
    </row>
    <row r="35" spans="1:2" ht="16.5" x14ac:dyDescent="0.3">
      <c r="A35" s="7"/>
      <c r="B35" s="10"/>
    </row>
    <row r="36" spans="1:2" ht="17.25" x14ac:dyDescent="0.35">
      <c r="A36" s="6" t="s">
        <v>7</v>
      </c>
      <c r="B36" s="10"/>
    </row>
    <row r="37" spans="1:2" ht="16.5" x14ac:dyDescent="0.3">
      <c r="A37" s="7" t="s">
        <v>47</v>
      </c>
      <c r="B37" s="9">
        <f>B21/B32</f>
        <v>674593001.3079015</v>
      </c>
    </row>
    <row r="38" spans="1:2" ht="16.5" x14ac:dyDescent="0.3">
      <c r="A38" s="7" t="s">
        <v>75</v>
      </c>
      <c r="B38" s="9">
        <f>B23/B33</f>
        <v>971843189.1177026</v>
      </c>
    </row>
    <row r="39" spans="1:2" ht="16.5" x14ac:dyDescent="0.3">
      <c r="A39" s="7" t="s">
        <v>48</v>
      </c>
      <c r="B39" s="9">
        <f>B37/B15</f>
        <v>387697.12718844914</v>
      </c>
    </row>
    <row r="40" spans="1:2" ht="16.5" x14ac:dyDescent="0.3">
      <c r="A40" s="7" t="s">
        <v>76</v>
      </c>
      <c r="B40" s="9">
        <f>B38/B17</f>
        <v>379280.54733356467</v>
      </c>
    </row>
    <row r="41" spans="1:2" ht="16.5" x14ac:dyDescent="0.3">
      <c r="A41" s="7"/>
      <c r="B41" s="13"/>
    </row>
    <row r="42" spans="1:2" ht="17.25" x14ac:dyDescent="0.35">
      <c r="A42" s="6" t="s">
        <v>8</v>
      </c>
      <c r="B42" s="13"/>
    </row>
    <row r="43" spans="1:2" ht="16.5" x14ac:dyDescent="0.3">
      <c r="A43" s="7"/>
      <c r="B43" s="13"/>
    </row>
    <row r="44" spans="1:2" ht="17.25" x14ac:dyDescent="0.35">
      <c r="A44" s="6" t="s">
        <v>9</v>
      </c>
      <c r="B44" s="13"/>
    </row>
    <row r="45" spans="1:2" ht="16.5" x14ac:dyDescent="0.3">
      <c r="A45" s="7" t="s">
        <v>10</v>
      </c>
      <c r="B45" s="14">
        <f>(B16/B34)*100</f>
        <v>9.7316017316017316</v>
      </c>
    </row>
    <row r="46" spans="1:2" ht="16.5" x14ac:dyDescent="0.3">
      <c r="A46" s="7" t="s">
        <v>11</v>
      </c>
      <c r="B46" s="14">
        <f>(B17/B34)*100</f>
        <v>8.8738816738816624</v>
      </c>
    </row>
    <row r="47" spans="1:2" ht="16.5" x14ac:dyDescent="0.3">
      <c r="A47" s="7"/>
      <c r="B47" s="14"/>
    </row>
    <row r="48" spans="1:2" ht="17.25" x14ac:dyDescent="0.35">
      <c r="A48" s="6" t="s">
        <v>12</v>
      </c>
      <c r="B48" s="14"/>
    </row>
    <row r="49" spans="1:2" ht="16.5" x14ac:dyDescent="0.3">
      <c r="A49" s="7" t="s">
        <v>13</v>
      </c>
      <c r="B49" s="14">
        <f>B17/B16*100</f>
        <v>91.1862396204032</v>
      </c>
    </row>
    <row r="50" spans="1:2" ht="16.5" x14ac:dyDescent="0.3">
      <c r="A50" s="7" t="s">
        <v>14</v>
      </c>
      <c r="B50" s="14">
        <f>B23/B22*100</f>
        <v>146.94854081762662</v>
      </c>
    </row>
    <row r="51" spans="1:2" ht="16.5" x14ac:dyDescent="0.3">
      <c r="A51" s="7" t="s">
        <v>15</v>
      </c>
      <c r="B51" s="14">
        <f>AVERAGE(B49:B50)</f>
        <v>119.06739021901491</v>
      </c>
    </row>
    <row r="52" spans="1:2" ht="16.5" x14ac:dyDescent="0.3">
      <c r="A52" s="7"/>
      <c r="B52" s="14"/>
    </row>
    <row r="53" spans="1:2" ht="17.25" x14ac:dyDescent="0.35">
      <c r="A53" s="6" t="s">
        <v>16</v>
      </c>
      <c r="B53" s="14"/>
    </row>
    <row r="54" spans="1:2" ht="16.5" x14ac:dyDescent="0.3">
      <c r="A54" s="7" t="s">
        <v>17</v>
      </c>
      <c r="B54" s="14">
        <f>B17/B18*100</f>
        <v>91.1862396204032</v>
      </c>
    </row>
    <row r="55" spans="1:2" ht="16.5" x14ac:dyDescent="0.3">
      <c r="A55" s="7" t="s">
        <v>18</v>
      </c>
      <c r="B55" s="14">
        <f>B23/B24*100</f>
        <v>36.792725978496996</v>
      </c>
    </row>
    <row r="56" spans="1:2" ht="16.5" x14ac:dyDescent="0.3">
      <c r="A56" s="7" t="s">
        <v>19</v>
      </c>
      <c r="B56" s="14">
        <f>(B54+B55)/2</f>
        <v>63.989482799450101</v>
      </c>
    </row>
    <row r="57" spans="1:2" ht="16.5" x14ac:dyDescent="0.3">
      <c r="A57" s="7"/>
      <c r="B57" s="14"/>
    </row>
    <row r="58" spans="1:2" ht="17.25" x14ac:dyDescent="0.35">
      <c r="A58" s="6" t="s">
        <v>20</v>
      </c>
      <c r="B58" s="14">
        <f>B25/B23*100</f>
        <v>100</v>
      </c>
    </row>
    <row r="59" spans="1:2" ht="16.5" x14ac:dyDescent="0.3">
      <c r="A59" s="7"/>
      <c r="B59" s="14"/>
    </row>
    <row r="60" spans="1:2" ht="17.25" x14ac:dyDescent="0.35">
      <c r="A60" s="6" t="s">
        <v>21</v>
      </c>
      <c r="B60" s="14"/>
    </row>
    <row r="61" spans="1:2" ht="16.5" x14ac:dyDescent="0.3">
      <c r="A61" s="7" t="s">
        <v>22</v>
      </c>
      <c r="B61" s="14">
        <f>((B17/B15)-1)*100</f>
        <v>47.260536398467238</v>
      </c>
    </row>
    <row r="62" spans="1:2" ht="16.5" x14ac:dyDescent="0.3">
      <c r="A62" s="7" t="s">
        <v>23</v>
      </c>
      <c r="B62" s="14">
        <f>((B38/B37)-1)*100</f>
        <v>44.063633514354891</v>
      </c>
    </row>
    <row r="63" spans="1:2" ht="16.5" x14ac:dyDescent="0.3">
      <c r="A63" s="7" t="s">
        <v>24</v>
      </c>
      <c r="B63" s="14">
        <f>((B40/B39)-1)*100</f>
        <v>-2.1709162293568895</v>
      </c>
    </row>
    <row r="64" spans="1:2" ht="16.5" x14ac:dyDescent="0.3">
      <c r="A64" s="7"/>
      <c r="B64" s="14"/>
    </row>
    <row r="65" spans="1:3" ht="17.25" x14ac:dyDescent="0.35">
      <c r="A65" s="6" t="s">
        <v>25</v>
      </c>
      <c r="B65" s="14"/>
    </row>
    <row r="66" spans="1:3" ht="16.5" x14ac:dyDescent="0.3">
      <c r="A66" s="7" t="s">
        <v>30</v>
      </c>
      <c r="B66" s="14">
        <f t="shared" ref="B66:B67" si="0">B22/(B16*3)</f>
        <v>83049.157769869518</v>
      </c>
    </row>
    <row r="67" spans="1:3" ht="16.5" x14ac:dyDescent="0.3">
      <c r="A67" s="7" t="s">
        <v>31</v>
      </c>
      <c r="B67" s="14">
        <f t="shared" si="0"/>
        <v>133835.46246910386</v>
      </c>
    </row>
    <row r="68" spans="1:3" ht="16.5" x14ac:dyDescent="0.3">
      <c r="A68" s="7" t="s">
        <v>26</v>
      </c>
      <c r="B68" s="14">
        <f>(B67/B66)*B51</f>
        <v>191.87960074331468</v>
      </c>
    </row>
    <row r="69" spans="1:3" ht="16.5" x14ac:dyDescent="0.3">
      <c r="A69" s="7" t="s">
        <v>35</v>
      </c>
      <c r="B69" s="14">
        <f t="shared" ref="B69:B70" si="1">B22/B16</f>
        <v>249147.47330960855</v>
      </c>
    </row>
    <row r="70" spans="1:3" ht="16.5" x14ac:dyDescent="0.3">
      <c r="A70" s="7" t="s">
        <v>36</v>
      </c>
      <c r="B70" s="14">
        <f t="shared" si="1"/>
        <v>401506.38740731159</v>
      </c>
    </row>
    <row r="71" spans="1:3" ht="16.5" x14ac:dyDescent="0.3">
      <c r="A71" s="7"/>
      <c r="B71" s="14"/>
    </row>
    <row r="72" spans="1:3" ht="17.25" x14ac:dyDescent="0.35">
      <c r="A72" s="6" t="s">
        <v>27</v>
      </c>
      <c r="B72" s="14"/>
    </row>
    <row r="73" spans="1:3" ht="16.5" x14ac:dyDescent="0.3">
      <c r="A73" s="7" t="s">
        <v>28</v>
      </c>
      <c r="B73" s="14">
        <f>(B29/B28)*100</f>
        <v>99.7985443313883</v>
      </c>
    </row>
    <row r="74" spans="1:3" ht="16.5" x14ac:dyDescent="0.3">
      <c r="A74" s="7" t="s">
        <v>29</v>
      </c>
      <c r="B74" s="14">
        <f>(B23/B29)*100</f>
        <v>147.24517456855219</v>
      </c>
    </row>
    <row r="75" spans="1:3" ht="17.25" thickBot="1" x14ac:dyDescent="0.35">
      <c r="A75" s="16"/>
      <c r="B75" s="17"/>
    </row>
    <row r="76" spans="1:3" ht="33.75" customHeight="1" thickTop="1" x14ac:dyDescent="0.25">
      <c r="A76" s="28" t="s">
        <v>89</v>
      </c>
      <c r="B76" s="28"/>
      <c r="C76" s="3"/>
    </row>
    <row r="77" spans="1:3" ht="42.75" customHeight="1" x14ac:dyDescent="0.25">
      <c r="A77" s="29" t="s">
        <v>90</v>
      </c>
      <c r="B77" s="29"/>
    </row>
    <row r="78" spans="1:3" ht="16.5" x14ac:dyDescent="0.3">
      <c r="A78" s="18"/>
      <c r="B78" s="7"/>
    </row>
    <row r="79" spans="1:3" ht="16.5" x14ac:dyDescent="0.3">
      <c r="A79" s="7"/>
      <c r="B79" s="19"/>
    </row>
    <row r="84" spans="1:1" x14ac:dyDescent="0.25">
      <c r="A84" s="1"/>
    </row>
    <row r="88" spans="1:1" x14ac:dyDescent="0.25">
      <c r="A88" s="1"/>
    </row>
  </sheetData>
  <mergeCells count="3">
    <mergeCell ref="A9:A10"/>
    <mergeCell ref="A76:B76"/>
    <mergeCell ref="A77:B7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76"/>
  <sheetViews>
    <sheetView showGridLines="0" zoomScale="80" zoomScaleNormal="80" workbookViewId="0">
      <pane ySplit="8" topLeftCell="A9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" style="2" customWidth="1"/>
    <col min="2" max="2" width="27.7109375" style="2" customWidth="1"/>
    <col min="3" max="16384" width="11.42578125" style="2"/>
  </cols>
  <sheetData>
    <row r="8" spans="1:2" ht="33.75" customHeight="1" x14ac:dyDescent="0.25"/>
    <row r="9" spans="1:2" ht="17.25" x14ac:dyDescent="0.35">
      <c r="A9" s="26" t="s">
        <v>0</v>
      </c>
      <c r="B9" s="4" t="s">
        <v>61</v>
      </c>
    </row>
    <row r="10" spans="1:2" ht="18" thickBot="1" x14ac:dyDescent="0.3">
      <c r="A10" s="27"/>
      <c r="B10" s="5" t="s">
        <v>41</v>
      </c>
    </row>
    <row r="11" spans="1:2" ht="17.25" thickTop="1" x14ac:dyDescent="0.3">
      <c r="A11" s="7"/>
      <c r="B11" s="7"/>
    </row>
    <row r="12" spans="1:2" ht="17.25" x14ac:dyDescent="0.35">
      <c r="A12" s="6" t="s">
        <v>1</v>
      </c>
      <c r="B12" s="7"/>
    </row>
    <row r="13" spans="1:2" ht="16.5" x14ac:dyDescent="0.3">
      <c r="A13" s="7"/>
      <c r="B13" s="7"/>
    </row>
    <row r="14" spans="1:2" ht="17.25" x14ac:dyDescent="0.35">
      <c r="A14" s="6" t="s">
        <v>2</v>
      </c>
      <c r="B14" s="7"/>
    </row>
    <row r="15" spans="1:2" ht="16.5" x14ac:dyDescent="0.3">
      <c r="A15" s="8" t="s">
        <v>49</v>
      </c>
      <c r="B15" s="9">
        <f>+AVERAGE('I Trimestre'!B15,'II Trimestre'!B15)</f>
        <v>1153</v>
      </c>
    </row>
    <row r="16" spans="1:2" ht="16.5" x14ac:dyDescent="0.3">
      <c r="A16" s="8" t="s">
        <v>77</v>
      </c>
      <c r="B16" s="9">
        <f>+AVERAGE('I Trimestre'!B16,'II Trimestre'!B16)</f>
        <v>2808</v>
      </c>
    </row>
    <row r="17" spans="1:2" ht="16.5" x14ac:dyDescent="0.3">
      <c r="A17" s="8" t="s">
        <v>78</v>
      </c>
      <c r="B17" s="9">
        <f>+AVERAGE('I Trimestre'!B17,'II Trimestre'!B17)</f>
        <v>1819.1666666666649</v>
      </c>
    </row>
    <row r="18" spans="1:2" ht="16.5" x14ac:dyDescent="0.3">
      <c r="A18" s="8" t="s">
        <v>64</v>
      </c>
      <c r="B18" s="9">
        <f>+AVERAGE('I Trimestre'!B18,'II Trimestre'!B18)</f>
        <v>2808</v>
      </c>
    </row>
    <row r="19" spans="1:2" ht="16.5" x14ac:dyDescent="0.3">
      <c r="A19" s="7"/>
      <c r="B19" s="9"/>
    </row>
    <row r="20" spans="1:2" ht="17.25" x14ac:dyDescent="0.35">
      <c r="A20" s="11" t="s">
        <v>3</v>
      </c>
      <c r="B20" s="9"/>
    </row>
    <row r="21" spans="1:2" ht="16.5" x14ac:dyDescent="0.3">
      <c r="A21" s="8" t="s">
        <v>49</v>
      </c>
      <c r="B21" s="9">
        <f>+'I Trimestre'!B21+'II Trimestre'!B21</f>
        <v>842055000</v>
      </c>
    </row>
    <row r="22" spans="1:2" ht="16.5" x14ac:dyDescent="0.3">
      <c r="A22" s="8" t="s">
        <v>77</v>
      </c>
      <c r="B22" s="9">
        <f>+'I Trimestre'!B22+'II Trimestre'!B22</f>
        <v>1398798400</v>
      </c>
    </row>
    <row r="23" spans="1:2" ht="16.5" x14ac:dyDescent="0.3">
      <c r="A23" s="8" t="s">
        <v>78</v>
      </c>
      <c r="B23" s="9">
        <f>+'I Trimestre'!B23+'II Trimestre'!B23</f>
        <v>1277046800</v>
      </c>
    </row>
    <row r="24" spans="1:2" ht="16.5" x14ac:dyDescent="0.3">
      <c r="A24" s="8" t="s">
        <v>64</v>
      </c>
      <c r="B24" s="9">
        <f>+'II Trimestre'!B24</f>
        <v>2796186400</v>
      </c>
    </row>
    <row r="25" spans="1:2" ht="16.5" x14ac:dyDescent="0.3">
      <c r="A25" s="8" t="s">
        <v>79</v>
      </c>
      <c r="B25" s="9">
        <f>+B23</f>
        <v>1277046800</v>
      </c>
    </row>
    <row r="26" spans="1:2" ht="16.5" x14ac:dyDescent="0.3">
      <c r="A26" s="7"/>
      <c r="B26" s="9"/>
    </row>
    <row r="27" spans="1:2" ht="17.25" x14ac:dyDescent="0.35">
      <c r="A27" s="11" t="s">
        <v>4</v>
      </c>
      <c r="B27" s="9"/>
    </row>
    <row r="28" spans="1:2" ht="16.5" x14ac:dyDescent="0.3">
      <c r="A28" s="8" t="s">
        <v>77</v>
      </c>
      <c r="B28" s="9">
        <f>B22</f>
        <v>1398798400</v>
      </c>
    </row>
    <row r="29" spans="1:2" ht="16.5" x14ac:dyDescent="0.3">
      <c r="A29" s="8" t="s">
        <v>78</v>
      </c>
      <c r="B29" s="9">
        <f>+'I Trimestre'!B29+'II Trimestre'!B29</f>
        <v>1397388000</v>
      </c>
    </row>
    <row r="30" spans="1:2" ht="16.5" x14ac:dyDescent="0.3">
      <c r="A30" s="7"/>
      <c r="B30" s="13"/>
    </row>
    <row r="31" spans="1:2" ht="17.25" x14ac:dyDescent="0.35">
      <c r="A31" s="6" t="s">
        <v>5</v>
      </c>
      <c r="B31" s="13"/>
    </row>
    <row r="32" spans="1:2" ht="16.5" x14ac:dyDescent="0.3">
      <c r="A32" s="8" t="s">
        <v>50</v>
      </c>
      <c r="B32" s="12">
        <v>1.0552807376</v>
      </c>
    </row>
    <row r="33" spans="1:2" ht="16.5" x14ac:dyDescent="0.3">
      <c r="A33" s="8" t="s">
        <v>80</v>
      </c>
      <c r="B33" s="12">
        <v>1.0586</v>
      </c>
    </row>
    <row r="34" spans="1:2" ht="16.5" x14ac:dyDescent="0.3">
      <c r="A34" s="8" t="s">
        <v>6</v>
      </c>
      <c r="B34" s="9">
        <v>28875</v>
      </c>
    </row>
    <row r="35" spans="1:2" ht="16.5" x14ac:dyDescent="0.3">
      <c r="A35" s="7"/>
      <c r="B35" s="9"/>
    </row>
    <row r="36" spans="1:2" ht="17.25" x14ac:dyDescent="0.35">
      <c r="A36" s="6" t="s">
        <v>7</v>
      </c>
      <c r="B36" s="9"/>
    </row>
    <row r="37" spans="1:2" ht="16.5" x14ac:dyDescent="0.3">
      <c r="A37" s="7" t="s">
        <v>51</v>
      </c>
      <c r="B37" s="9">
        <f>B21/B32</f>
        <v>797944063.60061657</v>
      </c>
    </row>
    <row r="38" spans="1:2" ht="16.5" x14ac:dyDescent="0.3">
      <c r="A38" s="7" t="s">
        <v>81</v>
      </c>
      <c r="B38" s="9">
        <f>B23/B33</f>
        <v>1206354430.3797469</v>
      </c>
    </row>
    <row r="39" spans="1:2" ht="16.5" x14ac:dyDescent="0.3">
      <c r="A39" s="7" t="s">
        <v>52</v>
      </c>
      <c r="B39" s="9">
        <f>B37/B15</f>
        <v>692059.03174381319</v>
      </c>
    </row>
    <row r="40" spans="1:2" ht="16.5" x14ac:dyDescent="0.3">
      <c r="A40" s="7" t="s">
        <v>82</v>
      </c>
      <c r="B40" s="9">
        <f>B38/B17</f>
        <v>663135.73818401177</v>
      </c>
    </row>
    <row r="41" spans="1:2" ht="16.5" x14ac:dyDescent="0.3">
      <c r="A41" s="7"/>
      <c r="B41" s="13"/>
    </row>
    <row r="42" spans="1:2" ht="17.25" x14ac:dyDescent="0.35">
      <c r="A42" s="6" t="s">
        <v>8</v>
      </c>
      <c r="B42" s="13"/>
    </row>
    <row r="43" spans="1:2" ht="16.5" x14ac:dyDescent="0.3">
      <c r="A43" s="7"/>
      <c r="B43" s="13"/>
    </row>
    <row r="44" spans="1:2" ht="17.25" x14ac:dyDescent="0.35">
      <c r="A44" s="6" t="s">
        <v>9</v>
      </c>
      <c r="B44" s="13"/>
    </row>
    <row r="45" spans="1:2" ht="16.5" x14ac:dyDescent="0.3">
      <c r="A45" s="7" t="s">
        <v>10</v>
      </c>
      <c r="B45" s="14">
        <f>(B16/B34)*100</f>
        <v>9.7246753246753244</v>
      </c>
    </row>
    <row r="46" spans="1:2" ht="16.5" x14ac:dyDescent="0.3">
      <c r="A46" s="7" t="s">
        <v>11</v>
      </c>
      <c r="B46" s="14">
        <f>(B17/B34)*100</f>
        <v>6.3001443001442947</v>
      </c>
    </row>
    <row r="47" spans="1:2" ht="16.5" x14ac:dyDescent="0.3">
      <c r="A47" s="7"/>
      <c r="B47" s="14"/>
    </row>
    <row r="48" spans="1:2" ht="17.25" x14ac:dyDescent="0.35">
      <c r="A48" s="6" t="s">
        <v>12</v>
      </c>
      <c r="B48" s="14"/>
    </row>
    <row r="49" spans="1:2" ht="16.5" x14ac:dyDescent="0.3">
      <c r="A49" s="7" t="s">
        <v>13</v>
      </c>
      <c r="B49" s="14">
        <f>B17/B16*100</f>
        <v>64.785137701804302</v>
      </c>
    </row>
    <row r="50" spans="1:2" ht="16.5" x14ac:dyDescent="0.3">
      <c r="A50" s="7" t="s">
        <v>14</v>
      </c>
      <c r="B50" s="14">
        <f>B23/B22*100</f>
        <v>91.295986612509708</v>
      </c>
    </row>
    <row r="51" spans="1:2" ht="16.5" x14ac:dyDescent="0.3">
      <c r="A51" s="7" t="s">
        <v>15</v>
      </c>
      <c r="B51" s="14">
        <f>AVERAGE(B49:B50)</f>
        <v>78.040562157157012</v>
      </c>
    </row>
    <row r="52" spans="1:2" ht="16.5" x14ac:dyDescent="0.3">
      <c r="A52" s="7"/>
      <c r="B52" s="14"/>
    </row>
    <row r="53" spans="1:2" ht="17.25" x14ac:dyDescent="0.35">
      <c r="A53" s="6" t="s">
        <v>16</v>
      </c>
      <c r="B53" s="14"/>
    </row>
    <row r="54" spans="1:2" ht="16.5" x14ac:dyDescent="0.3">
      <c r="A54" s="7" t="s">
        <v>17</v>
      </c>
      <c r="B54" s="14">
        <f>B17/B18*100</f>
        <v>64.785137701804302</v>
      </c>
    </row>
    <row r="55" spans="1:2" ht="16.5" x14ac:dyDescent="0.3">
      <c r="A55" s="7" t="s">
        <v>18</v>
      </c>
      <c r="B55" s="14">
        <f>B23/B24*100</f>
        <v>45.671018212519741</v>
      </c>
    </row>
    <row r="56" spans="1:2" ht="16.5" x14ac:dyDescent="0.3">
      <c r="A56" s="7" t="s">
        <v>19</v>
      </c>
      <c r="B56" s="14">
        <f>(B54+B55)/2</f>
        <v>55.228077957162022</v>
      </c>
    </row>
    <row r="57" spans="1:2" ht="16.5" x14ac:dyDescent="0.3">
      <c r="A57" s="7"/>
      <c r="B57" s="14"/>
    </row>
    <row r="58" spans="1:2" ht="17.25" x14ac:dyDescent="0.35">
      <c r="A58" s="6" t="s">
        <v>20</v>
      </c>
      <c r="B58" s="14">
        <f>B25/B23*100</f>
        <v>100</v>
      </c>
    </row>
    <row r="59" spans="1:2" ht="16.5" x14ac:dyDescent="0.3">
      <c r="A59" s="7"/>
      <c r="B59" s="14"/>
    </row>
    <row r="60" spans="1:2" ht="17.25" x14ac:dyDescent="0.35">
      <c r="A60" s="6" t="s">
        <v>21</v>
      </c>
      <c r="B60" s="14"/>
    </row>
    <row r="61" spans="1:2" ht="16.5" x14ac:dyDescent="0.3">
      <c r="A61" s="7" t="s">
        <v>22</v>
      </c>
      <c r="B61" s="14">
        <f>((B17/B15)-1)*100</f>
        <v>57.776814108123588</v>
      </c>
    </row>
    <row r="62" spans="1:2" ht="16.5" x14ac:dyDescent="0.3">
      <c r="A62" s="7" t="s">
        <v>23</v>
      </c>
      <c r="B62" s="14">
        <f>((B38/B37)-1)*100</f>
        <v>51.182831655671812</v>
      </c>
    </row>
    <row r="63" spans="1:2" ht="16.5" x14ac:dyDescent="0.3">
      <c r="A63" s="7" t="s">
        <v>24</v>
      </c>
      <c r="B63" s="14">
        <f>((B40/B39)-1)*100</f>
        <v>-4.1793101792085618</v>
      </c>
    </row>
    <row r="64" spans="1:2" ht="16.5" x14ac:dyDescent="0.3">
      <c r="A64" s="7"/>
      <c r="B64" s="14"/>
    </row>
    <row r="65" spans="1:3" ht="17.25" x14ac:dyDescent="0.35">
      <c r="A65" s="6" t="s">
        <v>25</v>
      </c>
      <c r="B65" s="14"/>
    </row>
    <row r="66" spans="1:3" ht="16.5" x14ac:dyDescent="0.3">
      <c r="A66" s="7" t="s">
        <v>30</v>
      </c>
      <c r="B66" s="14">
        <f t="shared" ref="B66:B67" si="0">B22/(B16*6)</f>
        <v>83024.596391263054</v>
      </c>
    </row>
    <row r="67" spans="1:3" ht="16.5" x14ac:dyDescent="0.3">
      <c r="A67" s="7" t="s">
        <v>31</v>
      </c>
      <c r="B67" s="14">
        <f t="shared" si="0"/>
        <v>116999.2487402658</v>
      </c>
    </row>
    <row r="68" spans="1:3" ht="16.5" x14ac:dyDescent="0.3">
      <c r="A68" s="7" t="s">
        <v>26</v>
      </c>
      <c r="B68" s="14">
        <f>(B67/B66)*B51</f>
        <v>109.97568841679114</v>
      </c>
    </row>
    <row r="69" spans="1:3" ht="16.5" x14ac:dyDescent="0.3">
      <c r="A69" s="7" t="s">
        <v>37</v>
      </c>
      <c r="B69" s="14">
        <f t="shared" ref="B69:B70" si="1">B22/B16</f>
        <v>498147.57834757835</v>
      </c>
    </row>
    <row r="70" spans="1:3" ht="16.5" x14ac:dyDescent="0.3">
      <c r="A70" s="7" t="s">
        <v>38</v>
      </c>
      <c r="B70" s="14">
        <f t="shared" si="1"/>
        <v>701995.49244159483</v>
      </c>
    </row>
    <row r="71" spans="1:3" ht="16.5" x14ac:dyDescent="0.3">
      <c r="A71" s="7"/>
      <c r="B71" s="14"/>
    </row>
    <row r="72" spans="1:3" ht="17.25" x14ac:dyDescent="0.35">
      <c r="A72" s="6" t="s">
        <v>27</v>
      </c>
      <c r="B72" s="14"/>
    </row>
    <row r="73" spans="1:3" ht="16.5" x14ac:dyDescent="0.3">
      <c r="A73" s="7" t="s">
        <v>28</v>
      </c>
      <c r="B73" s="14">
        <f>(B29/B28)*100</f>
        <v>99.899170602425627</v>
      </c>
    </row>
    <row r="74" spans="1:3" ht="16.5" x14ac:dyDescent="0.3">
      <c r="A74" s="7" t="s">
        <v>29</v>
      </c>
      <c r="B74" s="14">
        <f>(B23/B29)*100</f>
        <v>91.3881327161819</v>
      </c>
    </row>
    <row r="75" spans="1:3" ht="17.25" thickBot="1" x14ac:dyDescent="0.35">
      <c r="A75" s="16"/>
      <c r="B75" s="16"/>
    </row>
    <row r="76" spans="1:3" ht="33.75" customHeight="1" thickTop="1" x14ac:dyDescent="0.25">
      <c r="A76" s="28" t="s">
        <v>89</v>
      </c>
      <c r="B76" s="28"/>
      <c r="C76" s="3"/>
    </row>
  </sheetData>
  <mergeCells count="2">
    <mergeCell ref="A9:A10"/>
    <mergeCell ref="A76:B7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B93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.140625" style="2" customWidth="1"/>
    <col min="2" max="2" width="27.7109375" style="2" customWidth="1"/>
    <col min="3" max="16384" width="11.42578125" style="2"/>
  </cols>
  <sheetData>
    <row r="8" spans="1:2" ht="33.75" customHeight="1" x14ac:dyDescent="0.25"/>
    <row r="9" spans="1:2" ht="17.25" x14ac:dyDescent="0.35">
      <c r="A9" s="26" t="s">
        <v>0</v>
      </c>
      <c r="B9" s="4" t="s">
        <v>61</v>
      </c>
    </row>
    <row r="10" spans="1:2" ht="18" thickBot="1" x14ac:dyDescent="0.3">
      <c r="A10" s="27"/>
      <c r="B10" s="5" t="s">
        <v>41</v>
      </c>
    </row>
    <row r="11" spans="1:2" ht="17.25" thickTop="1" x14ac:dyDescent="0.3">
      <c r="A11" s="7"/>
      <c r="B11" s="7"/>
    </row>
    <row r="12" spans="1:2" ht="17.25" x14ac:dyDescent="0.35">
      <c r="A12" s="6" t="s">
        <v>1</v>
      </c>
      <c r="B12" s="7"/>
    </row>
    <row r="13" spans="1:2" ht="16.5" x14ac:dyDescent="0.3">
      <c r="A13" s="7"/>
      <c r="B13" s="7"/>
    </row>
    <row r="14" spans="1:2" ht="17.25" x14ac:dyDescent="0.35">
      <c r="A14" s="6" t="s">
        <v>2</v>
      </c>
      <c r="B14" s="7"/>
    </row>
    <row r="15" spans="1:2" ht="16.5" x14ac:dyDescent="0.3">
      <c r="A15" s="8" t="s">
        <v>53</v>
      </c>
      <c r="B15" s="9">
        <v>1590</v>
      </c>
    </row>
    <row r="16" spans="1:2" ht="16.5" x14ac:dyDescent="0.3">
      <c r="A16" s="8" t="s">
        <v>83</v>
      </c>
      <c r="B16" s="9">
        <v>2806</v>
      </c>
    </row>
    <row r="17" spans="1:2" ht="16.5" x14ac:dyDescent="0.3">
      <c r="A17" s="8" t="s">
        <v>84</v>
      </c>
      <c r="B17" s="9">
        <v>2796.3333333333298</v>
      </c>
    </row>
    <row r="18" spans="1:2" ht="16.5" x14ac:dyDescent="0.3">
      <c r="A18" s="8" t="s">
        <v>64</v>
      </c>
      <c r="B18" s="9">
        <v>2806</v>
      </c>
    </row>
    <row r="19" spans="1:2" ht="16.5" x14ac:dyDescent="0.3">
      <c r="A19" s="7"/>
      <c r="B19" s="9"/>
    </row>
    <row r="20" spans="1:2" ht="17.25" x14ac:dyDescent="0.35">
      <c r="A20" s="11" t="s">
        <v>3</v>
      </c>
      <c r="B20" s="9"/>
    </row>
    <row r="21" spans="1:2" ht="16.5" x14ac:dyDescent="0.3">
      <c r="A21" s="8" t="s">
        <v>53</v>
      </c>
      <c r="B21" s="9">
        <v>368775400</v>
      </c>
    </row>
    <row r="22" spans="1:2" ht="16.5" x14ac:dyDescent="0.3">
      <c r="A22" s="8" t="s">
        <v>83</v>
      </c>
      <c r="B22" s="9">
        <v>698694000</v>
      </c>
    </row>
    <row r="23" spans="1:2" ht="16.5" x14ac:dyDescent="0.3">
      <c r="A23" s="8" t="s">
        <v>84</v>
      </c>
      <c r="B23" s="9">
        <v>655085000</v>
      </c>
    </row>
    <row r="24" spans="1:2" ht="16.5" x14ac:dyDescent="0.3">
      <c r="A24" s="8" t="s">
        <v>64</v>
      </c>
      <c r="B24" s="9">
        <v>2794776000</v>
      </c>
    </row>
    <row r="25" spans="1:2" ht="16.5" x14ac:dyDescent="0.3">
      <c r="A25" s="8" t="s">
        <v>85</v>
      </c>
      <c r="B25" s="9">
        <f>+B23</f>
        <v>655085000</v>
      </c>
    </row>
    <row r="26" spans="1:2" ht="17.25" x14ac:dyDescent="0.35">
      <c r="A26" s="6"/>
      <c r="B26" s="9"/>
    </row>
    <row r="27" spans="1:2" ht="17.25" x14ac:dyDescent="0.35">
      <c r="A27" s="11" t="s">
        <v>4</v>
      </c>
      <c r="B27" s="9"/>
    </row>
    <row r="28" spans="1:2" ht="16.5" x14ac:dyDescent="0.3">
      <c r="A28" s="8" t="s">
        <v>83</v>
      </c>
      <c r="B28" s="9">
        <f>+B22</f>
        <v>698694000</v>
      </c>
    </row>
    <row r="29" spans="1:2" ht="16.5" x14ac:dyDescent="0.3">
      <c r="A29" s="8" t="s">
        <v>84</v>
      </c>
      <c r="B29" s="9">
        <v>698694000</v>
      </c>
    </row>
    <row r="30" spans="1:2" ht="16.5" x14ac:dyDescent="0.3">
      <c r="A30" s="7"/>
      <c r="B30" s="13"/>
    </row>
    <row r="31" spans="1:2" ht="17.25" x14ac:dyDescent="0.35">
      <c r="A31" s="6" t="s">
        <v>5</v>
      </c>
      <c r="B31" s="13"/>
    </row>
    <row r="32" spans="1:2" ht="16.5" x14ac:dyDescent="0.3">
      <c r="A32" s="8" t="s">
        <v>54</v>
      </c>
      <c r="B32" s="12">
        <v>1.060947463</v>
      </c>
    </row>
    <row r="33" spans="1:2" ht="16.5" x14ac:dyDescent="0.3">
      <c r="A33" s="8" t="s">
        <v>86</v>
      </c>
      <c r="B33" s="12">
        <v>1.0641</v>
      </c>
    </row>
    <row r="34" spans="1:2" ht="16.5" x14ac:dyDescent="0.3">
      <c r="A34" s="8" t="s">
        <v>6</v>
      </c>
      <c r="B34" s="9">
        <v>28875</v>
      </c>
    </row>
    <row r="35" spans="1:2" ht="16.5" x14ac:dyDescent="0.3">
      <c r="A35" s="7"/>
      <c r="B35" s="9"/>
    </row>
    <row r="36" spans="1:2" ht="17.25" x14ac:dyDescent="0.35">
      <c r="A36" s="6" t="s">
        <v>7</v>
      </c>
      <c r="B36" s="9"/>
    </row>
    <row r="37" spans="1:2" ht="16.5" x14ac:dyDescent="0.3">
      <c r="A37" s="7" t="s">
        <v>55</v>
      </c>
      <c r="B37" s="9">
        <f>B21/B32</f>
        <v>347590632.77009785</v>
      </c>
    </row>
    <row r="38" spans="1:2" ht="16.5" x14ac:dyDescent="0.3">
      <c r="A38" s="7" t="s">
        <v>87</v>
      </c>
      <c r="B38" s="9">
        <f>B23/B33</f>
        <v>615623531.62296772</v>
      </c>
    </row>
    <row r="39" spans="1:2" ht="16.5" x14ac:dyDescent="0.3">
      <c r="A39" s="7" t="s">
        <v>56</v>
      </c>
      <c r="B39" s="9">
        <f>B37/B15</f>
        <v>218610.46086169677</v>
      </c>
    </row>
    <row r="40" spans="1:2" ht="16.5" x14ac:dyDescent="0.3">
      <c r="A40" s="7" t="s">
        <v>88</v>
      </c>
      <c r="B40" s="9">
        <f>B38/B17</f>
        <v>220153.84370829724</v>
      </c>
    </row>
    <row r="41" spans="1:2" ht="16.5" x14ac:dyDescent="0.3">
      <c r="A41" s="7"/>
      <c r="B41" s="13"/>
    </row>
    <row r="42" spans="1:2" ht="17.25" x14ac:dyDescent="0.35">
      <c r="A42" s="6" t="s">
        <v>8</v>
      </c>
      <c r="B42" s="13"/>
    </row>
    <row r="43" spans="1:2" ht="17.25" x14ac:dyDescent="0.35">
      <c r="A43" s="6"/>
      <c r="B43" s="13"/>
    </row>
    <row r="44" spans="1:2" ht="17.25" x14ac:dyDescent="0.35">
      <c r="A44" s="6" t="s">
        <v>9</v>
      </c>
      <c r="B44" s="13"/>
    </row>
    <row r="45" spans="1:2" ht="16.5" x14ac:dyDescent="0.3">
      <c r="A45" s="7" t="s">
        <v>10</v>
      </c>
      <c r="B45" s="14">
        <f>(B16/B34)*100</f>
        <v>9.7177489177489189</v>
      </c>
    </row>
    <row r="46" spans="1:2" ht="16.5" x14ac:dyDescent="0.3">
      <c r="A46" s="7" t="s">
        <v>11</v>
      </c>
      <c r="B46" s="14">
        <f>(B17/B34)*100</f>
        <v>9.6842712842712722</v>
      </c>
    </row>
    <row r="47" spans="1:2" ht="16.5" x14ac:dyDescent="0.3">
      <c r="A47" s="7"/>
      <c r="B47" s="14"/>
    </row>
    <row r="48" spans="1:2" ht="17.25" x14ac:dyDescent="0.35">
      <c r="A48" s="6" t="s">
        <v>12</v>
      </c>
      <c r="B48" s="14"/>
    </row>
    <row r="49" spans="1:2" ht="16.5" x14ac:dyDescent="0.3">
      <c r="A49" s="7" t="s">
        <v>13</v>
      </c>
      <c r="B49" s="14">
        <f>B17/B16*100</f>
        <v>99.655500118792943</v>
      </c>
    </row>
    <row r="50" spans="1:2" ht="16.5" x14ac:dyDescent="0.3">
      <c r="A50" s="7" t="s">
        <v>14</v>
      </c>
      <c r="B50" s="14">
        <f>B23/B22*100</f>
        <v>93.758497997692842</v>
      </c>
    </row>
    <row r="51" spans="1:2" ht="16.5" x14ac:dyDescent="0.3">
      <c r="A51" s="7" t="s">
        <v>15</v>
      </c>
      <c r="B51" s="14">
        <f>AVERAGE(B49:B50)</f>
        <v>96.7069990582429</v>
      </c>
    </row>
    <row r="52" spans="1:2" ht="16.5" x14ac:dyDescent="0.3">
      <c r="A52" s="7"/>
      <c r="B52" s="14"/>
    </row>
    <row r="53" spans="1:2" ht="17.25" x14ac:dyDescent="0.35">
      <c r="A53" s="6" t="s">
        <v>16</v>
      </c>
      <c r="B53" s="14"/>
    </row>
    <row r="54" spans="1:2" ht="16.5" x14ac:dyDescent="0.3">
      <c r="A54" s="7" t="s">
        <v>17</v>
      </c>
      <c r="B54" s="14">
        <f>B17/B18*100</f>
        <v>99.655500118792943</v>
      </c>
    </row>
    <row r="55" spans="1:2" ht="16.5" x14ac:dyDescent="0.3">
      <c r="A55" s="7" t="s">
        <v>18</v>
      </c>
      <c r="B55" s="14">
        <f>B23/B24*100</f>
        <v>23.439624499423211</v>
      </c>
    </row>
    <row r="56" spans="1:2" ht="16.5" x14ac:dyDescent="0.3">
      <c r="A56" s="7" t="s">
        <v>19</v>
      </c>
      <c r="B56" s="14">
        <f>(B54+B55)/2</f>
        <v>61.547562309108073</v>
      </c>
    </row>
    <row r="57" spans="1:2" ht="16.5" x14ac:dyDescent="0.3">
      <c r="A57" s="7"/>
      <c r="B57" s="14"/>
    </row>
    <row r="58" spans="1:2" ht="17.25" x14ac:dyDescent="0.35">
      <c r="A58" s="6" t="s">
        <v>20</v>
      </c>
      <c r="B58" s="14">
        <f>B25/B23*100</f>
        <v>100</v>
      </c>
    </row>
    <row r="59" spans="1:2" ht="16.5" x14ac:dyDescent="0.3">
      <c r="A59" s="7"/>
      <c r="B59" s="14"/>
    </row>
    <row r="60" spans="1:2" ht="17.25" x14ac:dyDescent="0.35">
      <c r="A60" s="6" t="s">
        <v>21</v>
      </c>
      <c r="B60" s="14"/>
    </row>
    <row r="61" spans="1:2" ht="16.5" x14ac:dyDescent="0.3">
      <c r="A61" s="7" t="s">
        <v>22</v>
      </c>
      <c r="B61" s="14">
        <f>((B17/B15)-1)*100</f>
        <v>75.870020964360378</v>
      </c>
    </row>
    <row r="62" spans="1:2" ht="16.5" x14ac:dyDescent="0.3">
      <c r="A62" s="7" t="s">
        <v>23</v>
      </c>
      <c r="B62" s="14">
        <f>((B38/B37)-1)*100</f>
        <v>77.111657675237538</v>
      </c>
    </row>
    <row r="63" spans="1:2" ht="16.5" x14ac:dyDescent="0.3">
      <c r="A63" s="7" t="s">
        <v>24</v>
      </c>
      <c r="B63" s="14">
        <f>((B40/B39)-1)*100</f>
        <v>0.70599679471736732</v>
      </c>
    </row>
    <row r="64" spans="1:2" ht="16.5" x14ac:dyDescent="0.3">
      <c r="A64" s="7"/>
      <c r="B64" s="14"/>
    </row>
    <row r="65" spans="1:2" ht="17.25" x14ac:dyDescent="0.35">
      <c r="A65" s="6" t="s">
        <v>25</v>
      </c>
      <c r="B65" s="14"/>
    </row>
    <row r="66" spans="1:2" ht="16.5" x14ac:dyDescent="0.3">
      <c r="A66" s="7" t="s">
        <v>30</v>
      </c>
      <c r="B66" s="14">
        <f t="shared" ref="B66:B67" si="0">B22/(B16*3)</f>
        <v>83000</v>
      </c>
    </row>
    <row r="67" spans="1:2" ht="16.5" x14ac:dyDescent="0.3">
      <c r="A67" s="7" t="s">
        <v>31</v>
      </c>
      <c r="B67" s="14">
        <f t="shared" si="0"/>
        <v>78088.568363333034</v>
      </c>
    </row>
    <row r="68" spans="1:2" ht="16.5" x14ac:dyDescent="0.3">
      <c r="A68" s="7" t="s">
        <v>26</v>
      </c>
      <c r="B68" s="14">
        <f>(B67/B66)*B51</f>
        <v>90.984471170751618</v>
      </c>
    </row>
    <row r="69" spans="1:2" ht="16.5" x14ac:dyDescent="0.3">
      <c r="A69" s="7" t="s">
        <v>35</v>
      </c>
      <c r="B69" s="14">
        <f t="shared" ref="B69:B70" si="1">B22/B16</f>
        <v>249000</v>
      </c>
    </row>
    <row r="70" spans="1:2" ht="16.5" x14ac:dyDescent="0.3">
      <c r="A70" s="7" t="s">
        <v>36</v>
      </c>
      <c r="B70" s="14">
        <f t="shared" si="1"/>
        <v>234265.7050899991</v>
      </c>
    </row>
    <row r="71" spans="1:2" ht="16.5" x14ac:dyDescent="0.3">
      <c r="A71" s="7"/>
      <c r="B71" s="14"/>
    </row>
    <row r="72" spans="1:2" ht="17.25" x14ac:dyDescent="0.35">
      <c r="A72" s="6" t="s">
        <v>27</v>
      </c>
      <c r="B72" s="14"/>
    </row>
    <row r="73" spans="1:2" ht="16.5" x14ac:dyDescent="0.3">
      <c r="A73" s="7" t="s">
        <v>28</v>
      </c>
      <c r="B73" s="14">
        <f>(B29/B28)*100</f>
        <v>100</v>
      </c>
    </row>
    <row r="74" spans="1:2" ht="16.5" x14ac:dyDescent="0.3">
      <c r="A74" s="7" t="s">
        <v>29</v>
      </c>
      <c r="B74" s="14">
        <f>(B23/B29)*100</f>
        <v>93.758497997692842</v>
      </c>
    </row>
    <row r="75" spans="1:2" ht="17.25" thickBot="1" x14ac:dyDescent="0.35">
      <c r="A75" s="16"/>
      <c r="B75" s="16"/>
    </row>
    <row r="76" spans="1:2" ht="34.5" customHeight="1" thickTop="1" x14ac:dyDescent="0.25">
      <c r="A76" s="28" t="s">
        <v>89</v>
      </c>
      <c r="B76" s="28"/>
    </row>
    <row r="77" spans="1:2" ht="16.5" x14ac:dyDescent="0.3">
      <c r="A77" s="7"/>
      <c r="B77" s="7"/>
    </row>
    <row r="78" spans="1:2" ht="16.5" x14ac:dyDescent="0.3">
      <c r="A78" s="7"/>
      <c r="B78" s="7"/>
    </row>
    <row r="79" spans="1:2" ht="16.5" x14ac:dyDescent="0.3">
      <c r="A79" s="7"/>
      <c r="B79" s="7"/>
    </row>
    <row r="80" spans="1:2" ht="16.5" x14ac:dyDescent="0.3">
      <c r="A80" s="7"/>
      <c r="B80" s="7"/>
    </row>
    <row r="81" spans="1:2" ht="16.5" x14ac:dyDescent="0.3">
      <c r="A81" s="7"/>
      <c r="B81" s="7"/>
    </row>
    <row r="82" spans="1:2" ht="16.5" x14ac:dyDescent="0.3">
      <c r="A82" s="7"/>
      <c r="B82" s="7"/>
    </row>
    <row r="83" spans="1:2" ht="16.5" x14ac:dyDescent="0.3">
      <c r="A83" s="7"/>
      <c r="B83" s="7"/>
    </row>
    <row r="84" spans="1:2" ht="16.5" x14ac:dyDescent="0.3">
      <c r="A84" s="7"/>
      <c r="B84" s="7"/>
    </row>
    <row r="85" spans="1:2" ht="16.5" x14ac:dyDescent="0.3">
      <c r="A85" s="7"/>
      <c r="B85" s="7"/>
    </row>
    <row r="86" spans="1:2" ht="16.5" x14ac:dyDescent="0.3">
      <c r="A86" s="7"/>
      <c r="B86" s="7"/>
    </row>
    <row r="87" spans="1:2" ht="16.5" x14ac:dyDescent="0.3">
      <c r="A87" s="7"/>
      <c r="B87" s="7"/>
    </row>
    <row r="88" spans="1:2" ht="16.5" x14ac:dyDescent="0.3">
      <c r="A88" s="7"/>
      <c r="B88" s="7"/>
    </row>
    <row r="89" spans="1:2" ht="16.5" x14ac:dyDescent="0.3">
      <c r="A89" s="7"/>
      <c r="B89" s="7"/>
    </row>
    <row r="90" spans="1:2" ht="16.5" x14ac:dyDescent="0.3">
      <c r="A90" s="7"/>
      <c r="B90" s="7"/>
    </row>
    <row r="91" spans="1:2" ht="16.5" x14ac:dyDescent="0.3">
      <c r="A91" s="7"/>
      <c r="B91" s="7"/>
    </row>
    <row r="92" spans="1:2" ht="16.5" x14ac:dyDescent="0.3">
      <c r="A92" s="7"/>
      <c r="B92" s="7"/>
    </row>
    <row r="93" spans="1:2" ht="16.5" x14ac:dyDescent="0.3">
      <c r="A93" s="7"/>
      <c r="B93" s="7"/>
    </row>
  </sheetData>
  <mergeCells count="2">
    <mergeCell ref="A76:B76"/>
    <mergeCell ref="A9:A10"/>
  </mergeCells>
  <pageMargins left="0.7" right="0.7" top="0.75" bottom="0.75" header="0.3" footer="0.3"/>
  <pageSetup paperSize="9" scale="4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B76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" style="2" customWidth="1"/>
    <col min="2" max="2" width="27.7109375" style="2" customWidth="1"/>
    <col min="3" max="16384" width="11.42578125" style="2"/>
  </cols>
  <sheetData>
    <row r="8" spans="1:2" ht="33.75" customHeight="1" x14ac:dyDescent="0.25"/>
    <row r="9" spans="1:2" ht="17.25" x14ac:dyDescent="0.35">
      <c r="A9" s="26" t="s">
        <v>0</v>
      </c>
      <c r="B9" s="4" t="s">
        <v>61</v>
      </c>
    </row>
    <row r="10" spans="1:2" ht="18" thickBot="1" x14ac:dyDescent="0.3">
      <c r="A10" s="27"/>
      <c r="B10" s="5" t="s">
        <v>41</v>
      </c>
    </row>
    <row r="11" spans="1:2" ht="17.25" thickTop="1" x14ac:dyDescent="0.3">
      <c r="A11" s="7"/>
      <c r="B11" s="7"/>
    </row>
    <row r="12" spans="1:2" ht="17.25" x14ac:dyDescent="0.35">
      <c r="A12" s="6" t="s">
        <v>1</v>
      </c>
      <c r="B12" s="7"/>
    </row>
    <row r="13" spans="1:2" ht="16.5" x14ac:dyDescent="0.3">
      <c r="A13" s="7"/>
      <c r="B13" s="7"/>
    </row>
    <row r="14" spans="1:2" ht="17.25" x14ac:dyDescent="0.35">
      <c r="A14" s="6" t="s">
        <v>2</v>
      </c>
      <c r="B14" s="7"/>
    </row>
    <row r="15" spans="1:2" ht="16.5" x14ac:dyDescent="0.3">
      <c r="A15" s="8" t="s">
        <v>53</v>
      </c>
      <c r="B15" s="9">
        <f>+AVERAGE('I Trimestre'!B15,'II Trimestre'!B15,'III Trimestre'!B15)</f>
        <v>1298.6666666666667</v>
      </c>
    </row>
    <row r="16" spans="1:2" ht="16.5" x14ac:dyDescent="0.3">
      <c r="A16" s="8" t="s">
        <v>83</v>
      </c>
      <c r="B16" s="9">
        <f>+AVERAGE('I Trimestre'!B16,'II Trimestre'!B16,'III Trimestre'!B16)</f>
        <v>2807.3333333333335</v>
      </c>
    </row>
    <row r="17" spans="1:2" ht="16.5" x14ac:dyDescent="0.3">
      <c r="A17" s="8" t="s">
        <v>84</v>
      </c>
      <c r="B17" s="9">
        <f>+AVERAGE('I Trimestre'!B17,'II Trimestre'!B17,'III Trimestre'!B17)</f>
        <v>2144.8888888888864</v>
      </c>
    </row>
    <row r="18" spans="1:2" ht="16.5" x14ac:dyDescent="0.3">
      <c r="A18" s="8" t="s">
        <v>64</v>
      </c>
      <c r="B18" s="9">
        <f>+AVERAGE('I Trimestre'!B18,'II Trimestre'!B18,'III Trimestre'!B18)</f>
        <v>2807.3333333333335</v>
      </c>
    </row>
    <row r="19" spans="1:2" ht="16.5" x14ac:dyDescent="0.3">
      <c r="A19" s="7"/>
      <c r="B19" s="9"/>
    </row>
    <row r="20" spans="1:2" ht="17.25" x14ac:dyDescent="0.35">
      <c r="A20" s="11" t="s">
        <v>3</v>
      </c>
      <c r="B20" s="9"/>
    </row>
    <row r="21" spans="1:2" ht="16.5" x14ac:dyDescent="0.3">
      <c r="A21" s="8" t="s">
        <v>53</v>
      </c>
      <c r="B21" s="9">
        <f>+'I Trimestre'!B21+'II Trimestre'!B21+'III Trimestre'!B21</f>
        <v>1210830400</v>
      </c>
    </row>
    <row r="22" spans="1:2" ht="16.5" x14ac:dyDescent="0.3">
      <c r="A22" s="8" t="s">
        <v>83</v>
      </c>
      <c r="B22" s="9">
        <f>+'I Trimestre'!B22+'II Trimestre'!B22+'III Trimestre'!B22</f>
        <v>2097492400</v>
      </c>
    </row>
    <row r="23" spans="1:2" ht="16.5" x14ac:dyDescent="0.3">
      <c r="A23" s="8" t="s">
        <v>84</v>
      </c>
      <c r="B23" s="9">
        <f>+'I Trimestre'!B23+'II Trimestre'!B23+'III Trimestre'!B23</f>
        <v>1932131800</v>
      </c>
    </row>
    <row r="24" spans="1:2" ht="16.5" x14ac:dyDescent="0.3">
      <c r="A24" s="8" t="s">
        <v>64</v>
      </c>
      <c r="B24" s="9">
        <f>'III Trimestre'!B24</f>
        <v>2794776000</v>
      </c>
    </row>
    <row r="25" spans="1:2" ht="16.5" x14ac:dyDescent="0.3">
      <c r="A25" s="8" t="s">
        <v>85</v>
      </c>
      <c r="B25" s="9">
        <f>+B23</f>
        <v>1932131800</v>
      </c>
    </row>
    <row r="26" spans="1:2" ht="16.5" x14ac:dyDescent="0.3">
      <c r="A26" s="7"/>
      <c r="B26" s="9"/>
    </row>
    <row r="27" spans="1:2" ht="17.25" x14ac:dyDescent="0.35">
      <c r="A27" s="11" t="s">
        <v>4</v>
      </c>
      <c r="B27" s="9"/>
    </row>
    <row r="28" spans="1:2" ht="16.5" x14ac:dyDescent="0.3">
      <c r="A28" s="8" t="s">
        <v>83</v>
      </c>
      <c r="B28" s="9">
        <f>B22</f>
        <v>2097492400</v>
      </c>
    </row>
    <row r="29" spans="1:2" ht="16.5" x14ac:dyDescent="0.3">
      <c r="A29" s="8" t="s">
        <v>84</v>
      </c>
      <c r="B29" s="9">
        <f>+'I Trimestre'!B29+'II Trimestre'!B29+'III Trimestre'!B29</f>
        <v>2096082000</v>
      </c>
    </row>
    <row r="30" spans="1:2" ht="16.5" x14ac:dyDescent="0.3">
      <c r="A30" s="7"/>
      <c r="B30" s="14"/>
    </row>
    <row r="31" spans="1:2" ht="17.25" x14ac:dyDescent="0.35">
      <c r="A31" s="6" t="s">
        <v>5</v>
      </c>
      <c r="B31" s="14"/>
    </row>
    <row r="32" spans="1:2" ht="16.5" x14ac:dyDescent="0.3">
      <c r="A32" s="8" t="s">
        <v>54</v>
      </c>
      <c r="B32" s="20">
        <v>1.060947463</v>
      </c>
    </row>
    <row r="33" spans="1:2" ht="16.5" x14ac:dyDescent="0.3">
      <c r="A33" s="8" t="s">
        <v>86</v>
      </c>
      <c r="B33" s="20">
        <v>1.0641</v>
      </c>
    </row>
    <row r="34" spans="1:2" ht="16.5" x14ac:dyDescent="0.3">
      <c r="A34" s="8" t="s">
        <v>6</v>
      </c>
      <c r="B34" s="9">
        <v>28875</v>
      </c>
    </row>
    <row r="35" spans="1:2" ht="16.5" x14ac:dyDescent="0.3">
      <c r="A35" s="7"/>
      <c r="B35" s="9"/>
    </row>
    <row r="36" spans="1:2" ht="17.25" x14ac:dyDescent="0.35">
      <c r="A36" s="6" t="s">
        <v>7</v>
      </c>
      <c r="B36" s="9"/>
    </row>
    <row r="37" spans="1:2" ht="16.5" x14ac:dyDescent="0.3">
      <c r="A37" s="7" t="s">
        <v>55</v>
      </c>
      <c r="B37" s="9">
        <f>B21/B32</f>
        <v>1141272722.9453773</v>
      </c>
    </row>
    <row r="38" spans="1:2" ht="16.5" x14ac:dyDescent="0.3">
      <c r="A38" s="7" t="s">
        <v>87</v>
      </c>
      <c r="B38" s="9">
        <f>B23/B33</f>
        <v>1815742693.3558874</v>
      </c>
    </row>
    <row r="39" spans="1:2" ht="16.5" x14ac:dyDescent="0.3">
      <c r="A39" s="7" t="s">
        <v>56</v>
      </c>
      <c r="B39" s="9">
        <f>B37/B15</f>
        <v>878803.43142611184</v>
      </c>
    </row>
    <row r="40" spans="1:2" ht="16.5" x14ac:dyDescent="0.3">
      <c r="A40" s="7" t="s">
        <v>88</v>
      </c>
      <c r="B40" s="9">
        <f>B38/B17</f>
        <v>846543.94116260903</v>
      </c>
    </row>
    <row r="41" spans="1:2" ht="16.5" x14ac:dyDescent="0.3">
      <c r="A41" s="7"/>
      <c r="B41" s="13"/>
    </row>
    <row r="42" spans="1:2" ht="17.25" x14ac:dyDescent="0.35">
      <c r="A42" s="6" t="s">
        <v>8</v>
      </c>
      <c r="B42" s="13"/>
    </row>
    <row r="43" spans="1:2" ht="16.5" x14ac:dyDescent="0.3">
      <c r="A43" s="7"/>
      <c r="B43" s="13"/>
    </row>
    <row r="44" spans="1:2" ht="17.25" x14ac:dyDescent="0.35">
      <c r="A44" s="6" t="s">
        <v>9</v>
      </c>
      <c r="B44" s="13"/>
    </row>
    <row r="45" spans="1:2" ht="16.5" x14ac:dyDescent="0.3">
      <c r="A45" s="7" t="s">
        <v>10</v>
      </c>
      <c r="B45" s="14">
        <f>(B16/B34)*100</f>
        <v>9.7223665223665225</v>
      </c>
    </row>
    <row r="46" spans="1:2" ht="16.5" x14ac:dyDescent="0.3">
      <c r="A46" s="7" t="s">
        <v>11</v>
      </c>
      <c r="B46" s="14">
        <f>(B17/B34)*100</f>
        <v>7.4281866281866202</v>
      </c>
    </row>
    <row r="47" spans="1:2" ht="16.5" x14ac:dyDescent="0.3">
      <c r="A47" s="7"/>
      <c r="B47" s="14"/>
    </row>
    <row r="48" spans="1:2" ht="17.25" x14ac:dyDescent="0.35">
      <c r="A48" s="6" t="s">
        <v>12</v>
      </c>
      <c r="B48" s="14"/>
    </row>
    <row r="49" spans="1:2" ht="16.5" x14ac:dyDescent="0.3">
      <c r="A49" s="7" t="s">
        <v>13</v>
      </c>
      <c r="B49" s="14">
        <f>B17/B16*100</f>
        <v>76.403071321142946</v>
      </c>
    </row>
    <row r="50" spans="1:2" ht="16.5" x14ac:dyDescent="0.3">
      <c r="A50" s="7" t="s">
        <v>14</v>
      </c>
      <c r="B50" s="14">
        <f>B23/B22*100</f>
        <v>92.116271791974071</v>
      </c>
    </row>
    <row r="51" spans="1:2" ht="16.5" x14ac:dyDescent="0.3">
      <c r="A51" s="7" t="s">
        <v>15</v>
      </c>
      <c r="B51" s="14">
        <f>AVERAGE(B49:B50)</f>
        <v>84.259671556558516</v>
      </c>
    </row>
    <row r="52" spans="1:2" ht="16.5" x14ac:dyDescent="0.3">
      <c r="A52" s="7"/>
      <c r="B52" s="14"/>
    </row>
    <row r="53" spans="1:2" ht="17.25" x14ac:dyDescent="0.35">
      <c r="A53" s="6" t="s">
        <v>16</v>
      </c>
      <c r="B53" s="14"/>
    </row>
    <row r="54" spans="1:2" ht="16.5" x14ac:dyDescent="0.3">
      <c r="A54" s="7" t="s">
        <v>17</v>
      </c>
      <c r="B54" s="14">
        <f>B17/B18*100</f>
        <v>76.403071321142946</v>
      </c>
    </row>
    <row r="55" spans="1:2" ht="16.5" x14ac:dyDescent="0.3">
      <c r="A55" s="7" t="s">
        <v>18</v>
      </c>
      <c r="B55" s="14">
        <f>B23/B24*100</f>
        <v>69.133690857514168</v>
      </c>
    </row>
    <row r="56" spans="1:2" ht="16.5" x14ac:dyDescent="0.3">
      <c r="A56" s="7" t="s">
        <v>19</v>
      </c>
      <c r="B56" s="14">
        <f>(B54+B55)/2</f>
        <v>72.768381089328557</v>
      </c>
    </row>
    <row r="57" spans="1:2" ht="16.5" x14ac:dyDescent="0.3">
      <c r="A57" s="7"/>
      <c r="B57" s="14"/>
    </row>
    <row r="58" spans="1:2" ht="17.25" x14ac:dyDescent="0.35">
      <c r="A58" s="6" t="s">
        <v>20</v>
      </c>
      <c r="B58" s="14">
        <f>B25/B23*100</f>
        <v>100</v>
      </c>
    </row>
    <row r="59" spans="1:2" ht="16.5" x14ac:dyDescent="0.3">
      <c r="A59" s="7"/>
      <c r="B59" s="14"/>
    </row>
    <row r="60" spans="1:2" ht="17.25" x14ac:dyDescent="0.35">
      <c r="A60" s="6" t="s">
        <v>21</v>
      </c>
      <c r="B60" s="14"/>
    </row>
    <row r="61" spans="1:2" ht="16.5" x14ac:dyDescent="0.3">
      <c r="A61" s="7" t="s">
        <v>22</v>
      </c>
      <c r="B61" s="14">
        <f>((B17/B15)-1)*100</f>
        <v>65.160848733743819</v>
      </c>
    </row>
    <row r="62" spans="1:2" ht="16.5" x14ac:dyDescent="0.3">
      <c r="A62" s="7" t="s">
        <v>23</v>
      </c>
      <c r="B62" s="14">
        <f>((B38/B37)-1)*100</f>
        <v>59.098054027774303</v>
      </c>
    </row>
    <row r="63" spans="1:2" ht="16.5" x14ac:dyDescent="0.3">
      <c r="A63" s="7" t="s">
        <v>24</v>
      </c>
      <c r="B63" s="14">
        <f>((B40/B39)-1)*100</f>
        <v>-3.6708425467971262</v>
      </c>
    </row>
    <row r="64" spans="1:2" ht="16.5" x14ac:dyDescent="0.3">
      <c r="A64" s="7"/>
      <c r="B64" s="14"/>
    </row>
    <row r="65" spans="1:2" ht="17.25" x14ac:dyDescent="0.35">
      <c r="A65" s="6" t="s">
        <v>25</v>
      </c>
      <c r="B65" s="14"/>
    </row>
    <row r="66" spans="1:2" ht="16.5" x14ac:dyDescent="0.3">
      <c r="A66" s="7" t="s">
        <v>30</v>
      </c>
      <c r="B66" s="14">
        <f t="shared" ref="B66:B67" si="0">B22/(B16*9)</f>
        <v>83016.40148816591</v>
      </c>
    </row>
    <row r="67" spans="1:2" ht="16.5" x14ac:dyDescent="0.3">
      <c r="A67" s="7" t="s">
        <v>31</v>
      </c>
      <c r="B67" s="14">
        <f t="shared" si="0"/>
        <v>100089.71197679249</v>
      </c>
    </row>
    <row r="68" spans="1:2" ht="16.5" x14ac:dyDescent="0.3">
      <c r="A68" s="7" t="s">
        <v>26</v>
      </c>
      <c r="B68" s="14">
        <f>(B67/B66)*B51</f>
        <v>101.58867532408382</v>
      </c>
    </row>
    <row r="69" spans="1:2" ht="16.5" x14ac:dyDescent="0.3">
      <c r="A69" s="7" t="s">
        <v>33</v>
      </c>
      <c r="B69" s="14">
        <f t="shared" ref="B69:B70" si="1">B22/B16</f>
        <v>747147.61339349323</v>
      </c>
    </row>
    <row r="70" spans="1:2" ht="16.5" x14ac:dyDescent="0.3">
      <c r="A70" s="7" t="s">
        <v>34</v>
      </c>
      <c r="B70" s="14">
        <f t="shared" si="1"/>
        <v>900807.40779113246</v>
      </c>
    </row>
    <row r="71" spans="1:2" ht="16.5" x14ac:dyDescent="0.3">
      <c r="A71" s="7"/>
      <c r="B71" s="14"/>
    </row>
    <row r="72" spans="1:2" ht="17.25" x14ac:dyDescent="0.35">
      <c r="A72" s="6" t="s">
        <v>27</v>
      </c>
      <c r="B72" s="14"/>
    </row>
    <row r="73" spans="1:2" ht="16.5" x14ac:dyDescent="0.3">
      <c r="A73" s="7" t="s">
        <v>28</v>
      </c>
      <c r="B73" s="14">
        <f>(B29/B28)*100</f>
        <v>99.932757801649245</v>
      </c>
    </row>
    <row r="74" spans="1:2" ht="16.5" x14ac:dyDescent="0.3">
      <c r="A74" s="7" t="s">
        <v>29</v>
      </c>
      <c r="B74" s="14">
        <f>(B23/B29)*100</f>
        <v>92.178254476685552</v>
      </c>
    </row>
    <row r="75" spans="1:2" ht="17.25" thickBot="1" x14ac:dyDescent="0.35">
      <c r="A75" s="16"/>
      <c r="B75" s="16"/>
    </row>
    <row r="76" spans="1:2" ht="37.5" customHeight="1" thickTop="1" x14ac:dyDescent="0.25">
      <c r="A76" s="28" t="s">
        <v>89</v>
      </c>
      <c r="B76" s="28"/>
    </row>
  </sheetData>
  <mergeCells count="2">
    <mergeCell ref="A9:A10"/>
    <mergeCell ref="A76:B76"/>
  </mergeCells>
  <pageMargins left="0.7" right="0.7" top="0.75" bottom="0.75" header="0.3" footer="0.3"/>
  <pageSetup paperSize="9" orientation="portrait" r:id="rId1"/>
  <ignoredErrors>
    <ignoredError sqref="B24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80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.140625" style="2" customWidth="1"/>
    <col min="2" max="2" width="27.7109375" style="2" customWidth="1"/>
    <col min="3" max="16384" width="11.42578125" style="2"/>
  </cols>
  <sheetData>
    <row r="8" spans="1:3" ht="33.75" customHeight="1" x14ac:dyDescent="0.25"/>
    <row r="9" spans="1:3" ht="17.25" x14ac:dyDescent="0.35">
      <c r="A9" s="26" t="s">
        <v>0</v>
      </c>
      <c r="B9" s="4" t="s">
        <v>61</v>
      </c>
      <c r="C9" s="7"/>
    </row>
    <row r="10" spans="1:3" ht="18" thickBot="1" x14ac:dyDescent="0.35">
      <c r="A10" s="27"/>
      <c r="B10" s="5" t="s">
        <v>41</v>
      </c>
      <c r="C10" s="7"/>
    </row>
    <row r="11" spans="1:3" ht="17.25" thickTop="1" x14ac:dyDescent="0.3">
      <c r="A11" s="7"/>
      <c r="B11" s="7"/>
      <c r="C11" s="7"/>
    </row>
    <row r="12" spans="1:3" ht="17.25" x14ac:dyDescent="0.35">
      <c r="A12" s="6" t="s">
        <v>1</v>
      </c>
      <c r="B12" s="7"/>
      <c r="C12" s="7"/>
    </row>
    <row r="13" spans="1:3" ht="16.5" x14ac:dyDescent="0.3">
      <c r="A13" s="7"/>
      <c r="B13" s="7"/>
      <c r="C13" s="7"/>
    </row>
    <row r="14" spans="1:3" ht="17.25" x14ac:dyDescent="0.35">
      <c r="A14" s="6" t="s">
        <v>2</v>
      </c>
      <c r="B14" s="7"/>
      <c r="C14" s="7"/>
    </row>
    <row r="15" spans="1:3" ht="16.5" x14ac:dyDescent="0.3">
      <c r="A15" s="8" t="s">
        <v>57</v>
      </c>
      <c r="B15" s="9">
        <v>1980</v>
      </c>
      <c r="C15" s="7"/>
    </row>
    <row r="16" spans="1:3" ht="16.5" x14ac:dyDescent="0.3">
      <c r="A16" s="8" t="s">
        <v>91</v>
      </c>
      <c r="B16" s="9">
        <v>2634</v>
      </c>
      <c r="C16" s="7"/>
    </row>
    <row r="17" spans="1:3" ht="16.5" x14ac:dyDescent="0.3">
      <c r="A17" s="8" t="s">
        <v>92</v>
      </c>
      <c r="B17" s="9">
        <v>2792</v>
      </c>
      <c r="C17" s="7"/>
    </row>
    <row r="18" spans="1:3" ht="16.5" x14ac:dyDescent="0.3">
      <c r="A18" s="8" t="s">
        <v>64</v>
      </c>
      <c r="B18" s="9">
        <v>2764</v>
      </c>
      <c r="C18" s="7"/>
    </row>
    <row r="19" spans="1:3" ht="16.5" x14ac:dyDescent="0.3">
      <c r="A19" s="7"/>
      <c r="B19" s="9"/>
      <c r="C19" s="7"/>
    </row>
    <row r="20" spans="1:3" ht="17.25" x14ac:dyDescent="0.35">
      <c r="A20" s="11" t="s">
        <v>3</v>
      </c>
      <c r="B20" s="9"/>
      <c r="C20" s="7"/>
    </row>
    <row r="21" spans="1:3" ht="16.5" x14ac:dyDescent="0.3">
      <c r="A21" s="8" t="s">
        <v>57</v>
      </c>
      <c r="B21" s="9">
        <v>807345600</v>
      </c>
      <c r="C21" s="7"/>
    </row>
    <row r="22" spans="1:3" ht="16.5" x14ac:dyDescent="0.3">
      <c r="A22" s="8" t="s">
        <v>91</v>
      </c>
      <c r="B22" s="9">
        <v>655866000</v>
      </c>
      <c r="C22" s="7"/>
    </row>
    <row r="23" spans="1:3" ht="16.5" x14ac:dyDescent="0.3">
      <c r="A23" s="8" t="s">
        <v>92</v>
      </c>
      <c r="B23" s="9">
        <v>671181600</v>
      </c>
      <c r="C23" s="7"/>
    </row>
    <row r="24" spans="1:3" ht="16.5" x14ac:dyDescent="0.3">
      <c r="A24" s="8" t="s">
        <v>64</v>
      </c>
      <c r="B24" s="9">
        <v>2751948000</v>
      </c>
      <c r="C24" s="7"/>
    </row>
    <row r="25" spans="1:3" ht="16.5" x14ac:dyDescent="0.3">
      <c r="A25" s="8" t="s">
        <v>93</v>
      </c>
      <c r="B25" s="9">
        <f>+B23</f>
        <v>671181600</v>
      </c>
      <c r="C25" s="7"/>
    </row>
    <row r="26" spans="1:3" ht="16.5" x14ac:dyDescent="0.3">
      <c r="A26" s="7"/>
      <c r="B26" s="9"/>
      <c r="C26" s="7"/>
    </row>
    <row r="27" spans="1:3" ht="17.25" x14ac:dyDescent="0.35">
      <c r="A27" s="11" t="s">
        <v>4</v>
      </c>
      <c r="B27" s="9"/>
      <c r="C27" s="7"/>
    </row>
    <row r="28" spans="1:3" ht="16.5" x14ac:dyDescent="0.3">
      <c r="A28" s="8" t="s">
        <v>91</v>
      </c>
      <c r="B28" s="9">
        <f>B22</f>
        <v>655866000</v>
      </c>
      <c r="C28" s="7"/>
    </row>
    <row r="29" spans="1:3" ht="16.5" x14ac:dyDescent="0.3">
      <c r="A29" s="8" t="s">
        <v>92</v>
      </c>
      <c r="B29" s="9">
        <v>509274600</v>
      </c>
      <c r="C29" s="7"/>
    </row>
    <row r="30" spans="1:3" ht="16.5" x14ac:dyDescent="0.3">
      <c r="A30" s="7"/>
      <c r="B30" s="13"/>
      <c r="C30" s="7"/>
    </row>
    <row r="31" spans="1:3" ht="17.25" x14ac:dyDescent="0.35">
      <c r="A31" s="6" t="s">
        <v>5</v>
      </c>
      <c r="B31" s="13"/>
      <c r="C31" s="7"/>
    </row>
    <row r="32" spans="1:3" ht="16.5" x14ac:dyDescent="0.3">
      <c r="A32" s="8" t="s">
        <v>58</v>
      </c>
      <c r="B32" s="20">
        <v>1.0610999999999999</v>
      </c>
      <c r="C32" s="7"/>
    </row>
    <row r="33" spans="1:3" ht="16.5" x14ac:dyDescent="0.3">
      <c r="A33" s="8" t="s">
        <v>94</v>
      </c>
      <c r="B33" s="21">
        <v>1.0706</v>
      </c>
      <c r="C33" s="7"/>
    </row>
    <row r="34" spans="1:3" ht="16.5" x14ac:dyDescent="0.3">
      <c r="A34" s="8" t="s">
        <v>6</v>
      </c>
      <c r="B34" s="9">
        <v>28875</v>
      </c>
      <c r="C34" s="7"/>
    </row>
    <row r="35" spans="1:3" ht="16.5" x14ac:dyDescent="0.3">
      <c r="A35" s="7"/>
      <c r="B35" s="9"/>
      <c r="C35" s="7"/>
    </row>
    <row r="36" spans="1:3" ht="17.25" x14ac:dyDescent="0.35">
      <c r="A36" s="6" t="s">
        <v>7</v>
      </c>
      <c r="B36" s="9"/>
      <c r="C36" s="7"/>
    </row>
    <row r="37" spans="1:3" ht="16.5" x14ac:dyDescent="0.3">
      <c r="A37" s="7" t="s">
        <v>59</v>
      </c>
      <c r="B37" s="9">
        <f>B21/B32</f>
        <v>760857223.6358496</v>
      </c>
      <c r="C37" s="7"/>
    </row>
    <row r="38" spans="1:3" ht="16.5" x14ac:dyDescent="0.3">
      <c r="A38" s="7" t="s">
        <v>95</v>
      </c>
      <c r="B38" s="9">
        <f>B23/B33</f>
        <v>626920978.89034188</v>
      </c>
      <c r="C38" s="7"/>
    </row>
    <row r="39" spans="1:3" ht="16.5" x14ac:dyDescent="0.3">
      <c r="A39" s="7" t="s">
        <v>60</v>
      </c>
      <c r="B39" s="9">
        <f>B37/B15</f>
        <v>384271.32506861089</v>
      </c>
      <c r="C39" s="7"/>
    </row>
    <row r="40" spans="1:3" ht="16.5" x14ac:dyDescent="0.3">
      <c r="A40" s="7" t="s">
        <v>96</v>
      </c>
      <c r="B40" s="9">
        <f>B38/B17</f>
        <v>224541.89788336027</v>
      </c>
      <c r="C40" s="7"/>
    </row>
    <row r="41" spans="1:3" ht="16.5" x14ac:dyDescent="0.3">
      <c r="A41" s="7"/>
      <c r="B41" s="13"/>
      <c r="C41" s="7"/>
    </row>
    <row r="42" spans="1:3" ht="17.25" x14ac:dyDescent="0.35">
      <c r="A42" s="6" t="s">
        <v>8</v>
      </c>
      <c r="B42" s="13"/>
      <c r="C42" s="7"/>
    </row>
    <row r="43" spans="1:3" ht="16.5" x14ac:dyDescent="0.3">
      <c r="A43" s="7"/>
      <c r="B43" s="13"/>
      <c r="C43" s="7"/>
    </row>
    <row r="44" spans="1:3" ht="17.25" x14ac:dyDescent="0.35">
      <c r="A44" s="6" t="s">
        <v>9</v>
      </c>
      <c r="B44" s="13"/>
      <c r="C44" s="7"/>
    </row>
    <row r="45" spans="1:3" ht="16.5" x14ac:dyDescent="0.3">
      <c r="A45" s="7" t="s">
        <v>10</v>
      </c>
      <c r="B45" s="14">
        <f>(B16/B34)*100</f>
        <v>9.1220779220779225</v>
      </c>
      <c r="C45" s="7"/>
    </row>
    <row r="46" spans="1:3" ht="16.5" x14ac:dyDescent="0.3">
      <c r="A46" s="7" t="s">
        <v>11</v>
      </c>
      <c r="B46" s="14">
        <f>(B17/B34)*100</f>
        <v>9.6692640692640683</v>
      </c>
      <c r="C46" s="7"/>
    </row>
    <row r="47" spans="1:3" ht="16.5" x14ac:dyDescent="0.3">
      <c r="A47" s="7"/>
      <c r="B47" s="14"/>
      <c r="C47" s="7"/>
    </row>
    <row r="48" spans="1:3" ht="17.25" x14ac:dyDescent="0.35">
      <c r="A48" s="6" t="s">
        <v>12</v>
      </c>
      <c r="B48" s="14"/>
      <c r="C48" s="7"/>
    </row>
    <row r="49" spans="1:3" ht="16.5" x14ac:dyDescent="0.3">
      <c r="A49" s="7" t="s">
        <v>13</v>
      </c>
      <c r="B49" s="14">
        <f>B17/B16*100</f>
        <v>105.99848139711466</v>
      </c>
      <c r="C49" s="7"/>
    </row>
    <row r="50" spans="1:3" ht="16.5" x14ac:dyDescent="0.3">
      <c r="A50" s="7" t="s">
        <v>14</v>
      </c>
      <c r="B50" s="14">
        <f>B23/B22*100</f>
        <v>102.33517212357401</v>
      </c>
      <c r="C50" s="7"/>
    </row>
    <row r="51" spans="1:3" ht="16.5" x14ac:dyDescent="0.3">
      <c r="A51" s="7" t="s">
        <v>15</v>
      </c>
      <c r="B51" s="14">
        <f>AVERAGE(B49:B50)</f>
        <v>104.16682676034434</v>
      </c>
      <c r="C51" s="7"/>
    </row>
    <row r="52" spans="1:3" ht="16.5" x14ac:dyDescent="0.3">
      <c r="A52" s="7"/>
      <c r="B52" s="14"/>
      <c r="C52" s="7"/>
    </row>
    <row r="53" spans="1:3" ht="17.25" x14ac:dyDescent="0.35">
      <c r="A53" s="6" t="s">
        <v>16</v>
      </c>
      <c r="B53" s="14"/>
      <c r="C53" s="7"/>
    </row>
    <row r="54" spans="1:3" ht="16.5" x14ac:dyDescent="0.3">
      <c r="A54" s="7" t="s">
        <v>17</v>
      </c>
      <c r="B54" s="14">
        <f>B17/B18*100</f>
        <v>101.01302460202606</v>
      </c>
      <c r="C54" s="7"/>
    </row>
    <row r="55" spans="1:3" ht="16.5" x14ac:dyDescent="0.3">
      <c r="A55" s="7" t="s">
        <v>18</v>
      </c>
      <c r="B55" s="14">
        <f>B23/B24*100</f>
        <v>24.389327123913677</v>
      </c>
      <c r="C55" s="7"/>
    </row>
    <row r="56" spans="1:3" ht="16.5" x14ac:dyDescent="0.3">
      <c r="A56" s="7" t="s">
        <v>19</v>
      </c>
      <c r="B56" s="14">
        <f>(B54+B55)/2</f>
        <v>62.701175862969869</v>
      </c>
      <c r="C56" s="7"/>
    </row>
    <row r="57" spans="1:3" ht="16.5" x14ac:dyDescent="0.3">
      <c r="A57" s="7"/>
      <c r="B57" s="14"/>
      <c r="C57" s="7"/>
    </row>
    <row r="58" spans="1:3" ht="17.25" x14ac:dyDescent="0.35">
      <c r="A58" s="6" t="s">
        <v>20</v>
      </c>
      <c r="B58" s="14">
        <f>B25/B23*100</f>
        <v>100</v>
      </c>
      <c r="C58" s="7"/>
    </row>
    <row r="59" spans="1:3" ht="16.5" x14ac:dyDescent="0.3">
      <c r="A59" s="7"/>
      <c r="B59" s="14"/>
      <c r="C59" s="7"/>
    </row>
    <row r="60" spans="1:3" ht="17.25" x14ac:dyDescent="0.35">
      <c r="A60" s="6" t="s">
        <v>21</v>
      </c>
      <c r="B60" s="14"/>
      <c r="C60" s="7"/>
    </row>
    <row r="61" spans="1:3" ht="16.5" x14ac:dyDescent="0.3">
      <c r="A61" s="7" t="s">
        <v>22</v>
      </c>
      <c r="B61" s="14">
        <f>((B17/B15)-1)*100</f>
        <v>41.01010101010101</v>
      </c>
      <c r="C61" s="7"/>
    </row>
    <row r="62" spans="1:3" ht="16.5" x14ac:dyDescent="0.3">
      <c r="A62" s="7" t="s">
        <v>23</v>
      </c>
      <c r="B62" s="14">
        <f>((B38/B37)-1)*100</f>
        <v>-17.603334841913831</v>
      </c>
      <c r="C62" s="7"/>
    </row>
    <row r="63" spans="1:3" ht="16.5" x14ac:dyDescent="0.3">
      <c r="A63" s="7" t="s">
        <v>24</v>
      </c>
      <c r="B63" s="14">
        <f>((B40/B39)-1)*100</f>
        <v>-41.566834880726859</v>
      </c>
      <c r="C63" s="7"/>
    </row>
    <row r="64" spans="1:3" ht="16.5" x14ac:dyDescent="0.3">
      <c r="A64" s="7"/>
      <c r="B64" s="14"/>
      <c r="C64" s="7"/>
    </row>
    <row r="65" spans="1:3" ht="17.25" x14ac:dyDescent="0.35">
      <c r="A65" s="6" t="s">
        <v>25</v>
      </c>
      <c r="B65" s="14"/>
      <c r="C65" s="7"/>
    </row>
    <row r="66" spans="1:3" ht="16.5" x14ac:dyDescent="0.3">
      <c r="A66" s="7" t="s">
        <v>30</v>
      </c>
      <c r="B66" s="14">
        <f t="shared" ref="B66:B67" si="0">B22/(B16*3)</f>
        <v>83000</v>
      </c>
      <c r="C66" s="7"/>
    </row>
    <row r="67" spans="1:3" ht="16.5" x14ac:dyDescent="0.3">
      <c r="A67" s="7" t="s">
        <v>31</v>
      </c>
      <c r="B67" s="14">
        <f t="shared" si="0"/>
        <v>80131.518624641831</v>
      </c>
      <c r="C67" s="7"/>
    </row>
    <row r="68" spans="1:3" ht="16.5" x14ac:dyDescent="0.3">
      <c r="A68" s="7" t="s">
        <v>26</v>
      </c>
      <c r="B68" s="14">
        <f>(B67/B66)*B51</f>
        <v>100.56681950140207</v>
      </c>
      <c r="C68" s="7"/>
    </row>
    <row r="69" spans="1:3" ht="16.5" x14ac:dyDescent="0.3">
      <c r="A69" s="7" t="s">
        <v>35</v>
      </c>
      <c r="B69" s="14">
        <f t="shared" ref="B69:B70" si="1">B22/B16</f>
        <v>249000</v>
      </c>
      <c r="C69" s="7"/>
    </row>
    <row r="70" spans="1:3" ht="16.5" x14ac:dyDescent="0.3">
      <c r="A70" s="7" t="s">
        <v>36</v>
      </c>
      <c r="B70" s="14">
        <f t="shared" si="1"/>
        <v>240394.55587392551</v>
      </c>
      <c r="C70" s="7"/>
    </row>
    <row r="71" spans="1:3" ht="16.5" x14ac:dyDescent="0.3">
      <c r="A71" s="7"/>
      <c r="B71" s="14"/>
      <c r="C71" s="7"/>
    </row>
    <row r="72" spans="1:3" ht="17.25" x14ac:dyDescent="0.35">
      <c r="A72" s="6" t="s">
        <v>27</v>
      </c>
      <c r="B72" s="14"/>
      <c r="C72" s="7"/>
    </row>
    <row r="73" spans="1:3" ht="16.5" x14ac:dyDescent="0.3">
      <c r="A73" s="7" t="s">
        <v>28</v>
      </c>
      <c r="B73" s="14">
        <f>(B29/B28)*100</f>
        <v>77.649184437064889</v>
      </c>
      <c r="C73" s="7"/>
    </row>
    <row r="74" spans="1:3" ht="16.5" x14ac:dyDescent="0.3">
      <c r="A74" s="7" t="s">
        <v>29</v>
      </c>
      <c r="B74" s="14">
        <f>(B23/B29)*100</f>
        <v>131.79168959143064</v>
      </c>
      <c r="C74" s="7"/>
    </row>
    <row r="75" spans="1:3" ht="17.25" thickBot="1" x14ac:dyDescent="0.35">
      <c r="A75" s="16"/>
      <c r="B75" s="17"/>
      <c r="C75" s="7"/>
    </row>
    <row r="76" spans="1:3" ht="37.5" customHeight="1" thickTop="1" x14ac:dyDescent="0.25">
      <c r="A76" s="28" t="s">
        <v>89</v>
      </c>
      <c r="B76" s="28"/>
    </row>
    <row r="77" spans="1:3" ht="16.5" x14ac:dyDescent="0.3">
      <c r="A77" s="7"/>
      <c r="B77" s="7"/>
      <c r="C77" s="7"/>
    </row>
    <row r="78" spans="1:3" ht="16.5" x14ac:dyDescent="0.3">
      <c r="A78" s="7"/>
      <c r="B78" s="7"/>
      <c r="C78" s="7"/>
    </row>
    <row r="80" spans="1:3" x14ac:dyDescent="0.25">
      <c r="A80" s="1"/>
    </row>
  </sheetData>
  <mergeCells count="2">
    <mergeCell ref="A9:A10"/>
    <mergeCell ref="A76:B76"/>
  </mergeCells>
  <pageMargins left="0.7" right="0.7" top="0.75" bottom="0.75" header="0.3" footer="0.3"/>
  <pageSetup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77"/>
  <sheetViews>
    <sheetView showGridLines="0" zoomScale="80" zoomScaleNormal="80" workbookViewId="0">
      <selection activeCell="A9" sqref="A9:A10"/>
    </sheetView>
  </sheetViews>
  <sheetFormatPr baseColWidth="10" defaultColWidth="11.42578125" defaultRowHeight="15" x14ac:dyDescent="0.25"/>
  <cols>
    <col min="1" max="1" width="61.140625" style="2" customWidth="1"/>
    <col min="2" max="2" width="27.7109375" style="2" customWidth="1"/>
    <col min="3" max="16384" width="11.42578125" style="2"/>
  </cols>
  <sheetData>
    <row r="8" spans="1:2" ht="33.75" customHeight="1" x14ac:dyDescent="0.25"/>
    <row r="9" spans="1:2" ht="17.25" x14ac:dyDescent="0.35">
      <c r="A9" s="26" t="s">
        <v>0</v>
      </c>
      <c r="B9" s="4" t="s">
        <v>61</v>
      </c>
    </row>
    <row r="10" spans="1:2" ht="18" thickBot="1" x14ac:dyDescent="0.3">
      <c r="A10" s="27"/>
      <c r="B10" s="5" t="s">
        <v>41</v>
      </c>
    </row>
    <row r="11" spans="1:2" ht="17.25" thickTop="1" x14ac:dyDescent="0.3">
      <c r="A11" s="7"/>
      <c r="B11" s="7"/>
    </row>
    <row r="12" spans="1:2" ht="17.25" x14ac:dyDescent="0.35">
      <c r="A12" s="6" t="s">
        <v>1</v>
      </c>
      <c r="B12" s="7"/>
    </row>
    <row r="13" spans="1:2" ht="16.5" x14ac:dyDescent="0.3">
      <c r="A13" s="7"/>
      <c r="B13" s="7"/>
    </row>
    <row r="14" spans="1:2" ht="17.25" x14ac:dyDescent="0.35">
      <c r="A14" s="6" t="s">
        <v>2</v>
      </c>
      <c r="B14" s="7"/>
    </row>
    <row r="15" spans="1:2" ht="16.5" x14ac:dyDescent="0.3">
      <c r="A15" s="8" t="s">
        <v>97</v>
      </c>
      <c r="B15" s="9">
        <f>+AVERAGE('I Trimestre'!B15,'II Trimestre'!B15,'III Trimestre'!B15,'IV Trimestre'!B15)</f>
        <v>1469</v>
      </c>
    </row>
    <row r="16" spans="1:2" ht="16.5" x14ac:dyDescent="0.3">
      <c r="A16" s="8" t="s">
        <v>98</v>
      </c>
      <c r="B16" s="9">
        <f>+AVERAGE('I Trimestre'!B16,'II Trimestre'!B16,'III Trimestre'!B16,'IV Trimestre'!B16)</f>
        <v>2764</v>
      </c>
    </row>
    <row r="17" spans="1:3" ht="16.5" x14ac:dyDescent="0.3">
      <c r="A17" s="8" t="s">
        <v>99</v>
      </c>
      <c r="B17" s="9">
        <f>+AVERAGE('I Trimestre'!B17,'II Trimestre'!B17,'III Trimestre'!B17,'IV Trimestre'!B17)</f>
        <v>2306.6666666666652</v>
      </c>
    </row>
    <row r="18" spans="1:3" ht="16.5" x14ac:dyDescent="0.3">
      <c r="A18" s="8" t="s">
        <v>64</v>
      </c>
      <c r="B18" s="9">
        <f>+'IV Trimestre'!B18</f>
        <v>2764</v>
      </c>
    </row>
    <row r="19" spans="1:3" ht="16.5" x14ac:dyDescent="0.3">
      <c r="A19" s="7"/>
      <c r="B19" s="9"/>
    </row>
    <row r="20" spans="1:3" ht="17.25" x14ac:dyDescent="0.35">
      <c r="A20" s="11" t="s">
        <v>3</v>
      </c>
      <c r="B20" s="9"/>
    </row>
    <row r="21" spans="1:3" ht="16.5" x14ac:dyDescent="0.3">
      <c r="A21" s="8" t="s">
        <v>97</v>
      </c>
      <c r="B21" s="9">
        <f>+'I Trimestre'!B21+'II Trimestre'!B21+'III Trimestre'!B21+'IV Trimestre'!B21</f>
        <v>2018176000</v>
      </c>
    </row>
    <row r="22" spans="1:3" ht="16.5" x14ac:dyDescent="0.3">
      <c r="A22" s="8" t="s">
        <v>98</v>
      </c>
      <c r="B22" s="9">
        <f>+'I Trimestre'!B22+'II Trimestre'!B22+'III Trimestre'!B22+'IV Trimestre'!B22</f>
        <v>2753358400</v>
      </c>
    </row>
    <row r="23" spans="1:3" ht="16.5" x14ac:dyDescent="0.3">
      <c r="A23" s="8" t="s">
        <v>100</v>
      </c>
      <c r="B23" s="9">
        <f>+'I Trimestre'!B23+'II Trimestre'!B23+'III Trimestre'!B23+'IV Trimestre'!B23</f>
        <v>2603313400</v>
      </c>
    </row>
    <row r="24" spans="1:3" ht="16.5" x14ac:dyDescent="0.3">
      <c r="A24" s="8" t="s">
        <v>64</v>
      </c>
      <c r="B24" s="9">
        <f>+'IV Trimestre'!B24+1410400</f>
        <v>2753358400</v>
      </c>
      <c r="C24" s="25"/>
    </row>
    <row r="25" spans="1:3" ht="16.5" x14ac:dyDescent="0.3">
      <c r="A25" s="8" t="s">
        <v>101</v>
      </c>
      <c r="B25" s="9">
        <f>+B23</f>
        <v>2603313400</v>
      </c>
    </row>
    <row r="26" spans="1:3" ht="16.5" x14ac:dyDescent="0.3">
      <c r="A26" s="7"/>
      <c r="B26" s="9"/>
    </row>
    <row r="27" spans="1:3" ht="17.25" x14ac:dyDescent="0.35">
      <c r="A27" s="11" t="s">
        <v>4</v>
      </c>
      <c r="B27" s="9"/>
    </row>
    <row r="28" spans="1:3" ht="16.5" x14ac:dyDescent="0.3">
      <c r="A28" s="8" t="s">
        <v>98</v>
      </c>
      <c r="B28" s="9">
        <f>B22</f>
        <v>2753358400</v>
      </c>
    </row>
    <row r="29" spans="1:3" ht="16.5" x14ac:dyDescent="0.3">
      <c r="A29" s="8" t="s">
        <v>100</v>
      </c>
      <c r="B29" s="9">
        <f>+'I Trimestre'!B29+'II Trimestre'!B29+'III Trimestre'!B29+'IV Trimestre'!B29</f>
        <v>2605356600</v>
      </c>
    </row>
    <row r="30" spans="1:3" ht="16.5" x14ac:dyDescent="0.3">
      <c r="A30" s="7"/>
      <c r="B30" s="13"/>
    </row>
    <row r="31" spans="1:3" ht="17.25" x14ac:dyDescent="0.35">
      <c r="A31" s="6" t="s">
        <v>5</v>
      </c>
      <c r="B31" s="13"/>
    </row>
    <row r="32" spans="1:3" ht="16.5" x14ac:dyDescent="0.3">
      <c r="A32" s="8" t="s">
        <v>102</v>
      </c>
      <c r="B32" s="20">
        <v>1.0610999999999999</v>
      </c>
    </row>
    <row r="33" spans="1:2" ht="16.5" x14ac:dyDescent="0.3">
      <c r="A33" s="8" t="s">
        <v>103</v>
      </c>
      <c r="B33" s="21">
        <v>1.0706</v>
      </c>
    </row>
    <row r="34" spans="1:2" ht="16.5" x14ac:dyDescent="0.3">
      <c r="A34" s="8" t="s">
        <v>6</v>
      </c>
      <c r="B34" s="9">
        <v>28875</v>
      </c>
    </row>
    <row r="35" spans="1:2" ht="16.5" x14ac:dyDescent="0.3">
      <c r="A35" s="7"/>
      <c r="B35" s="9"/>
    </row>
    <row r="36" spans="1:2" ht="17.25" x14ac:dyDescent="0.35">
      <c r="A36" s="6" t="s">
        <v>7</v>
      </c>
      <c r="B36" s="9"/>
    </row>
    <row r="37" spans="1:2" ht="16.5" x14ac:dyDescent="0.3">
      <c r="A37" s="7" t="s">
        <v>104</v>
      </c>
      <c r="B37" s="9">
        <f>B21/B32</f>
        <v>1901965884.4595232</v>
      </c>
    </row>
    <row r="38" spans="1:2" ht="16.5" x14ac:dyDescent="0.3">
      <c r="A38" s="7" t="s">
        <v>105</v>
      </c>
      <c r="B38" s="9">
        <f>B23/B33</f>
        <v>2431639641.3226228</v>
      </c>
    </row>
    <row r="39" spans="1:2" ht="16.5" x14ac:dyDescent="0.3">
      <c r="A39" s="7" t="s">
        <v>106</v>
      </c>
      <c r="B39" s="9">
        <f>B37/B15</f>
        <v>1294735.1153570614</v>
      </c>
    </row>
    <row r="40" spans="1:2" ht="16.5" x14ac:dyDescent="0.3">
      <c r="A40" s="7" t="s">
        <v>107</v>
      </c>
      <c r="B40" s="9">
        <f>B38/B17</f>
        <v>1054179.0352554731</v>
      </c>
    </row>
    <row r="41" spans="1:2" ht="16.5" x14ac:dyDescent="0.3">
      <c r="A41" s="7"/>
      <c r="B41" s="13"/>
    </row>
    <row r="42" spans="1:2" ht="17.25" x14ac:dyDescent="0.35">
      <c r="A42" s="6" t="s">
        <v>8</v>
      </c>
      <c r="B42" s="13"/>
    </row>
    <row r="43" spans="1:2" ht="16.5" x14ac:dyDescent="0.3">
      <c r="A43" s="7"/>
      <c r="B43" s="13"/>
    </row>
    <row r="44" spans="1:2" ht="17.25" x14ac:dyDescent="0.35">
      <c r="A44" s="6" t="s">
        <v>9</v>
      </c>
      <c r="B44" s="13"/>
    </row>
    <row r="45" spans="1:2" ht="16.5" x14ac:dyDescent="0.3">
      <c r="A45" s="7" t="s">
        <v>10</v>
      </c>
      <c r="B45" s="14">
        <f>(B16/B34)*100</f>
        <v>9.5722943722943725</v>
      </c>
    </row>
    <row r="46" spans="1:2" ht="16.5" x14ac:dyDescent="0.3">
      <c r="A46" s="7" t="s">
        <v>11</v>
      </c>
      <c r="B46" s="14">
        <f>(B17/B34)*100</f>
        <v>7.9884559884559838</v>
      </c>
    </row>
    <row r="47" spans="1:2" ht="16.5" x14ac:dyDescent="0.3">
      <c r="A47" s="7"/>
      <c r="B47" s="14"/>
    </row>
    <row r="48" spans="1:2" ht="17.25" x14ac:dyDescent="0.35">
      <c r="A48" s="6" t="s">
        <v>12</v>
      </c>
      <c r="B48" s="14"/>
    </row>
    <row r="49" spans="1:2" ht="16.5" x14ac:dyDescent="0.3">
      <c r="A49" s="7" t="s">
        <v>13</v>
      </c>
      <c r="B49" s="14">
        <f>B17/B16*100</f>
        <v>83.45393150024114</v>
      </c>
    </row>
    <row r="50" spans="1:2" ht="16.5" x14ac:dyDescent="0.3">
      <c r="A50" s="7" t="s">
        <v>14</v>
      </c>
      <c r="B50" s="14">
        <f>B23/B22*100</f>
        <v>94.550473341937618</v>
      </c>
    </row>
    <row r="51" spans="1:2" ht="16.5" x14ac:dyDescent="0.3">
      <c r="A51" s="7" t="s">
        <v>15</v>
      </c>
      <c r="B51" s="14">
        <f>AVERAGE(B49:B50)</f>
        <v>89.002202421089379</v>
      </c>
    </row>
    <row r="52" spans="1:2" ht="16.5" x14ac:dyDescent="0.3">
      <c r="A52" s="7"/>
      <c r="B52" s="14"/>
    </row>
    <row r="53" spans="1:2" ht="17.25" x14ac:dyDescent="0.35">
      <c r="A53" s="6" t="s">
        <v>16</v>
      </c>
      <c r="B53" s="14"/>
    </row>
    <row r="54" spans="1:2" ht="16.5" x14ac:dyDescent="0.3">
      <c r="A54" s="7" t="s">
        <v>17</v>
      </c>
      <c r="B54" s="14">
        <f>B17/B18*100</f>
        <v>83.45393150024114</v>
      </c>
    </row>
    <row r="55" spans="1:2" ht="16.5" x14ac:dyDescent="0.3">
      <c r="A55" s="7" t="s">
        <v>18</v>
      </c>
      <c r="B55" s="14">
        <f>B23/B24*100</f>
        <v>94.550473341937618</v>
      </c>
    </row>
    <row r="56" spans="1:2" ht="16.5" x14ac:dyDescent="0.3">
      <c r="A56" s="7" t="s">
        <v>19</v>
      </c>
      <c r="B56" s="14">
        <f>(B54+B55)/2</f>
        <v>89.002202421089379</v>
      </c>
    </row>
    <row r="57" spans="1:2" ht="16.5" x14ac:dyDescent="0.3">
      <c r="A57" s="7"/>
      <c r="B57" s="14"/>
    </row>
    <row r="58" spans="1:2" ht="17.25" x14ac:dyDescent="0.35">
      <c r="A58" s="6" t="s">
        <v>20</v>
      </c>
      <c r="B58" s="14">
        <f>B25/B23*100</f>
        <v>100</v>
      </c>
    </row>
    <row r="59" spans="1:2" ht="16.5" x14ac:dyDescent="0.3">
      <c r="A59" s="7"/>
      <c r="B59" s="14"/>
    </row>
    <row r="60" spans="1:2" ht="17.25" x14ac:dyDescent="0.35">
      <c r="A60" s="6" t="s">
        <v>21</v>
      </c>
      <c r="B60" s="14"/>
    </row>
    <row r="61" spans="1:2" ht="16.5" x14ac:dyDescent="0.3">
      <c r="A61" s="7" t="s">
        <v>22</v>
      </c>
      <c r="B61" s="14">
        <f>((B17/B15)-1)*100</f>
        <v>57.022918084864884</v>
      </c>
    </row>
    <row r="62" spans="1:2" ht="16.5" x14ac:dyDescent="0.3">
      <c r="A62" s="7" t="s">
        <v>23</v>
      </c>
      <c r="B62" s="14">
        <f>((B38/B37)-1)*100</f>
        <v>27.848751714787756</v>
      </c>
    </row>
    <row r="63" spans="1:2" ht="16.5" x14ac:dyDescent="0.3">
      <c r="A63" s="7" t="s">
        <v>24</v>
      </c>
      <c r="B63" s="14">
        <f>((B40/B39)-1)*100</f>
        <v>-18.579559420943625</v>
      </c>
    </row>
    <row r="64" spans="1:2" ht="16.5" x14ac:dyDescent="0.3">
      <c r="A64" s="7"/>
      <c r="B64" s="14"/>
    </row>
    <row r="65" spans="1:2" ht="17.25" x14ac:dyDescent="0.35">
      <c r="A65" s="6" t="s">
        <v>25</v>
      </c>
      <c r="B65" s="14"/>
    </row>
    <row r="66" spans="1:2" ht="16.5" x14ac:dyDescent="0.3">
      <c r="A66" s="7" t="s">
        <v>30</v>
      </c>
      <c r="B66" s="14">
        <f>B22/(B16*12)</f>
        <v>83012.493970091658</v>
      </c>
    </row>
    <row r="67" spans="1:2" ht="16.5" x14ac:dyDescent="0.3">
      <c r="A67" s="7" t="s">
        <v>31</v>
      </c>
      <c r="B67" s="14">
        <f t="shared" ref="B67" si="0">B23/(B17*12)</f>
        <v>94050.339595375786</v>
      </c>
    </row>
    <row r="68" spans="1:2" ht="16.5" x14ac:dyDescent="0.3">
      <c r="A68" s="7" t="s">
        <v>26</v>
      </c>
      <c r="B68" s="14">
        <f>(B67/B66)*B51</f>
        <v>100.8364760785971</v>
      </c>
    </row>
    <row r="69" spans="1:2" ht="16.5" x14ac:dyDescent="0.3">
      <c r="A69" s="7" t="s">
        <v>39</v>
      </c>
      <c r="B69" s="14">
        <f t="shared" ref="B69:B70" si="1">B22/B16</f>
        <v>996149.9276410999</v>
      </c>
    </row>
    <row r="70" spans="1:2" ht="16.5" x14ac:dyDescent="0.3">
      <c r="A70" s="7" t="s">
        <v>40</v>
      </c>
      <c r="B70" s="14">
        <f t="shared" si="1"/>
        <v>1128604.0751445093</v>
      </c>
    </row>
    <row r="71" spans="1:2" ht="16.5" x14ac:dyDescent="0.3">
      <c r="A71" s="7"/>
      <c r="B71" s="14"/>
    </row>
    <row r="72" spans="1:2" ht="17.25" x14ac:dyDescent="0.35">
      <c r="A72" s="6" t="s">
        <v>27</v>
      </c>
      <c r="B72" s="14"/>
    </row>
    <row r="73" spans="1:2" ht="16.5" x14ac:dyDescent="0.3">
      <c r="A73" s="7" t="s">
        <v>28</v>
      </c>
      <c r="B73" s="14">
        <f>(B29/B28)*100</f>
        <v>94.62468089878891</v>
      </c>
    </row>
    <row r="74" spans="1:2" ht="16.5" x14ac:dyDescent="0.3">
      <c r="A74" s="7" t="s">
        <v>29</v>
      </c>
      <c r="B74" s="14">
        <f>(B23/B29)*100</f>
        <v>99.921576954187387</v>
      </c>
    </row>
    <row r="75" spans="1:2" ht="17.25" thickBot="1" x14ac:dyDescent="0.35">
      <c r="A75" s="16"/>
      <c r="B75" s="16"/>
    </row>
    <row r="76" spans="1:2" ht="37.5" customHeight="1" thickTop="1" x14ac:dyDescent="0.25">
      <c r="A76" s="28" t="s">
        <v>89</v>
      </c>
      <c r="B76" s="28"/>
    </row>
    <row r="77" spans="1:2" ht="17.25" x14ac:dyDescent="0.35">
      <c r="A77" s="6" t="s">
        <v>108</v>
      </c>
    </row>
  </sheetData>
  <mergeCells count="2">
    <mergeCell ref="A9:A10"/>
    <mergeCell ref="A76:B76"/>
  </mergeCells>
  <pageMargins left="0.7" right="0.7" top="0.75" bottom="0.75" header="0.3" footer="0.3"/>
  <pageSetup orientation="portrait" horizontalDpi="300" verticalDpi="300" r:id="rId1"/>
  <ignoredErrors>
    <ignoredError sqref="B49:B65 B67:B7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 Semestre</vt:lpstr>
      <vt:lpstr>III Trimestre</vt:lpstr>
      <vt:lpstr>III T Acumulado</vt:lpstr>
      <vt:lpstr>IV Trimestre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Stephanie Tatiana Salas Soto</cp:lastModifiedBy>
  <dcterms:created xsi:type="dcterms:W3CDTF">2011-10-21T22:22:06Z</dcterms:created>
  <dcterms:modified xsi:type="dcterms:W3CDTF">2021-04-13T16:26:24Z</dcterms:modified>
</cp:coreProperties>
</file>