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ephanieTatiana\Desktop\INDICADORES 2020\IV Trimestre - Anual 2020\CONAPDIS\"/>
    </mc:Choice>
  </mc:AlternateContent>
  <bookViews>
    <workbookView xWindow="0" yWindow="0" windowWidth="20490" windowHeight="7770" tabRatio="754"/>
  </bookViews>
  <sheets>
    <sheet name="I Trimestre" sheetId="4" r:id="rId1"/>
    <sheet name="II Trimestre" sheetId="6" r:id="rId2"/>
    <sheet name="I Semestre" sheetId="11" r:id="rId3"/>
    <sheet name="III Trimestre" sheetId="9" r:id="rId4"/>
    <sheet name="III T Acumulado" sheetId="10" r:id="rId5"/>
    <sheet name="IV Trimestre" sheetId="7" r:id="rId6"/>
    <sheet name="Anual" sheetId="8" r:id="rId7"/>
  </sheets>
  <calcPr calcId="162913"/>
</workbook>
</file>

<file path=xl/calcChain.xml><?xml version="1.0" encoding="utf-8"?>
<calcChain xmlns="http://schemas.openxmlformats.org/spreadsheetml/2006/main">
  <c r="D25" i="8" l="1"/>
  <c r="C25" i="8"/>
  <c r="D25" i="4" l="1"/>
  <c r="C16" i="8" l="1"/>
  <c r="C18" i="8"/>
  <c r="D16" i="8"/>
  <c r="D18" i="8"/>
  <c r="B34" i="11" l="1"/>
  <c r="B34" i="8"/>
  <c r="B34" i="10"/>
  <c r="B34" i="7"/>
  <c r="C70" i="9"/>
  <c r="D70" i="9"/>
  <c r="C67" i="9"/>
  <c r="D67" i="9"/>
  <c r="C50" i="9"/>
  <c r="D50" i="9"/>
  <c r="D22" i="8"/>
  <c r="D22" i="10"/>
  <c r="C68" i="7"/>
  <c r="D68" i="7"/>
  <c r="C67" i="7"/>
  <c r="D67" i="7"/>
  <c r="C62" i="7"/>
  <c r="D62" i="7"/>
  <c r="C55" i="7"/>
  <c r="D55" i="7"/>
  <c r="C54" i="7"/>
  <c r="D54" i="7"/>
  <c r="C50" i="7"/>
  <c r="D50" i="7"/>
  <c r="C49" i="7"/>
  <c r="D49" i="7"/>
  <c r="C46" i="7"/>
  <c r="D46" i="7"/>
  <c r="C45" i="7"/>
  <c r="D45" i="7"/>
  <c r="C38" i="7"/>
  <c r="C40" i="7" s="1"/>
  <c r="D38" i="7"/>
  <c r="C37" i="7"/>
  <c r="C39" i="7" s="1"/>
  <c r="D37" i="7"/>
  <c r="D39" i="7" s="1"/>
  <c r="D15" i="10"/>
  <c r="C71" i="9"/>
  <c r="D71" i="9"/>
  <c r="C68" i="9"/>
  <c r="D68" i="9"/>
  <c r="C62" i="9"/>
  <c r="D62" i="9"/>
  <c r="C55" i="9"/>
  <c r="D55" i="9"/>
  <c r="C54" i="9"/>
  <c r="D54" i="9"/>
  <c r="C49" i="9"/>
  <c r="D49" i="9"/>
  <c r="C46" i="9"/>
  <c r="D46" i="9"/>
  <c r="C45" i="9"/>
  <c r="D45" i="9"/>
  <c r="C38" i="9"/>
  <c r="C40" i="9" s="1"/>
  <c r="D38" i="9"/>
  <c r="D40" i="9" s="1"/>
  <c r="B21" i="6"/>
  <c r="B37" i="6" s="1"/>
  <c r="B22" i="6"/>
  <c r="B28" i="6" s="1"/>
  <c r="B74" i="6" s="1"/>
  <c r="B23" i="6"/>
  <c r="B25" i="6" s="1"/>
  <c r="B59" i="6" s="1"/>
  <c r="B15" i="6"/>
  <c r="C15" i="11"/>
  <c r="B34" i="6"/>
  <c r="B15" i="9"/>
  <c r="B34" i="9"/>
  <c r="B34" i="4"/>
  <c r="D71" i="7"/>
  <c r="C71" i="7"/>
  <c r="D70" i="7"/>
  <c r="C70" i="7"/>
  <c r="C71" i="4"/>
  <c r="C70" i="4"/>
  <c r="C71" i="6"/>
  <c r="D71" i="4"/>
  <c r="D70" i="6"/>
  <c r="D70" i="4"/>
  <c r="C70" i="6"/>
  <c r="D71" i="6"/>
  <c r="D54" i="6"/>
  <c r="C54" i="6"/>
  <c r="C54" i="4"/>
  <c r="D54" i="4"/>
  <c r="C25" i="7"/>
  <c r="C59" i="7" s="1"/>
  <c r="D25" i="7"/>
  <c r="C25" i="9"/>
  <c r="C59" i="9" s="1"/>
  <c r="D25" i="9"/>
  <c r="D59" i="9" s="1"/>
  <c r="C25" i="6"/>
  <c r="D25" i="6"/>
  <c r="C25" i="4"/>
  <c r="C59" i="4" s="1"/>
  <c r="D25" i="11"/>
  <c r="D24" i="11"/>
  <c r="C24" i="11"/>
  <c r="C22" i="11"/>
  <c r="D22" i="11"/>
  <c r="C23" i="11"/>
  <c r="C38" i="11" s="1"/>
  <c r="D23" i="11"/>
  <c r="D38" i="11" s="1"/>
  <c r="D21" i="11"/>
  <c r="D37" i="11" s="1"/>
  <c r="C21" i="11"/>
  <c r="C37" i="11" s="1"/>
  <c r="D24" i="10"/>
  <c r="C24" i="10"/>
  <c r="C22" i="10"/>
  <c r="C23" i="10"/>
  <c r="C38" i="10" s="1"/>
  <c r="D23" i="10"/>
  <c r="D38" i="10" s="1"/>
  <c r="D21" i="10"/>
  <c r="D37" i="10" s="1"/>
  <c r="C21" i="10"/>
  <c r="C37" i="10" s="1"/>
  <c r="D24" i="8"/>
  <c r="C24" i="8"/>
  <c r="C22" i="8"/>
  <c r="C23" i="8"/>
  <c r="D23" i="8"/>
  <c r="D38" i="8" s="1"/>
  <c r="D21" i="8"/>
  <c r="D37" i="8" s="1"/>
  <c r="C21" i="8"/>
  <c r="C37" i="8" s="1"/>
  <c r="C16" i="11"/>
  <c r="D16" i="11"/>
  <c r="C17" i="11"/>
  <c r="D17" i="11"/>
  <c r="C18" i="11"/>
  <c r="D18" i="11"/>
  <c r="D15" i="11"/>
  <c r="C16" i="10"/>
  <c r="C45" i="10" s="1"/>
  <c r="D16" i="10"/>
  <c r="C17" i="10"/>
  <c r="D17" i="10"/>
  <c r="C18" i="10"/>
  <c r="D18" i="10"/>
  <c r="C15" i="10"/>
  <c r="C45" i="8"/>
  <c r="D45" i="8"/>
  <c r="C17" i="8"/>
  <c r="C46" i="8" s="1"/>
  <c r="D17" i="8"/>
  <c r="D15" i="8"/>
  <c r="C15" i="8"/>
  <c r="B24" i="7"/>
  <c r="B23" i="7"/>
  <c r="B25" i="7" s="1"/>
  <c r="B59" i="7" s="1"/>
  <c r="B22" i="7"/>
  <c r="B21" i="7"/>
  <c r="B37" i="7" s="1"/>
  <c r="B18" i="7"/>
  <c r="B17" i="7"/>
  <c r="B16" i="7"/>
  <c r="B15" i="7"/>
  <c r="B24" i="9"/>
  <c r="B23" i="9"/>
  <c r="B38" i="9" s="1"/>
  <c r="B22" i="9"/>
  <c r="B28" i="9" s="1"/>
  <c r="B74" i="9" s="1"/>
  <c r="B21" i="9"/>
  <c r="B37" i="9" s="1"/>
  <c r="B18" i="9"/>
  <c r="B17" i="9"/>
  <c r="B62" i="9" s="1"/>
  <c r="B16" i="9"/>
  <c r="B24" i="6"/>
  <c r="B18" i="6"/>
  <c r="B17" i="6"/>
  <c r="B16" i="6"/>
  <c r="B24" i="4"/>
  <c r="B23" i="4"/>
  <c r="B25" i="4" s="1"/>
  <c r="B59" i="4" s="1"/>
  <c r="B22" i="4"/>
  <c r="B21" i="4"/>
  <c r="B37" i="4" s="1"/>
  <c r="B18" i="4"/>
  <c r="B17" i="4"/>
  <c r="B16" i="4"/>
  <c r="B15" i="4"/>
  <c r="B29" i="11"/>
  <c r="B29" i="10"/>
  <c r="B29" i="8"/>
  <c r="C37" i="9"/>
  <c r="C39" i="9" s="1"/>
  <c r="D37" i="9"/>
  <c r="D39" i="9" s="1"/>
  <c r="D68" i="6"/>
  <c r="C68" i="6"/>
  <c r="C67" i="6"/>
  <c r="D62" i="6"/>
  <c r="C62" i="6"/>
  <c r="D59" i="6"/>
  <c r="D55" i="6"/>
  <c r="C55" i="6"/>
  <c r="C50" i="6"/>
  <c r="D49" i="6"/>
  <c r="C49" i="6"/>
  <c r="D46" i="6"/>
  <c r="C46" i="6"/>
  <c r="D45" i="6"/>
  <c r="C45" i="6"/>
  <c r="D38" i="6"/>
  <c r="D40" i="6" s="1"/>
  <c r="C38" i="6"/>
  <c r="C40" i="6" s="1"/>
  <c r="C37" i="6"/>
  <c r="C39" i="6" s="1"/>
  <c r="D37" i="6"/>
  <c r="D39" i="6" s="1"/>
  <c r="D50" i="6"/>
  <c r="D67" i="6"/>
  <c r="D68" i="4"/>
  <c r="C68" i="4"/>
  <c r="D67" i="4"/>
  <c r="C67" i="4"/>
  <c r="D62" i="4"/>
  <c r="C62" i="4"/>
  <c r="D55" i="4"/>
  <c r="C55" i="4"/>
  <c r="C56" i="4" s="1"/>
  <c r="D50" i="4"/>
  <c r="C50" i="4"/>
  <c r="D49" i="4"/>
  <c r="C49" i="4"/>
  <c r="C51" i="4" s="1"/>
  <c r="D46" i="4"/>
  <c r="C46" i="4"/>
  <c r="D45" i="4"/>
  <c r="C45" i="4"/>
  <c r="D38" i="4"/>
  <c r="C38" i="4"/>
  <c r="C40" i="4" s="1"/>
  <c r="D37" i="4"/>
  <c r="D39" i="4" s="1"/>
  <c r="C37" i="4"/>
  <c r="C39" i="4" s="1"/>
  <c r="C51" i="9" l="1"/>
  <c r="B46" i="6"/>
  <c r="D51" i="4"/>
  <c r="C62" i="10"/>
  <c r="B18" i="10"/>
  <c r="D68" i="11"/>
  <c r="B38" i="4"/>
  <c r="B40" i="4" s="1"/>
  <c r="B45" i="7"/>
  <c r="B46" i="4"/>
  <c r="D46" i="11"/>
  <c r="C56" i="6"/>
  <c r="D51" i="9"/>
  <c r="D69" i="9" s="1"/>
  <c r="D40" i="11"/>
  <c r="D55" i="8"/>
  <c r="B21" i="8"/>
  <c r="B37" i="8" s="1"/>
  <c r="B39" i="7"/>
  <c r="B45" i="9"/>
  <c r="B15" i="8"/>
  <c r="C67" i="8"/>
  <c r="D59" i="11"/>
  <c r="D59" i="8"/>
  <c r="B45" i="4"/>
  <c r="D49" i="8"/>
  <c r="D67" i="8"/>
  <c r="B16" i="8"/>
  <c r="B45" i="8" s="1"/>
  <c r="B55" i="6"/>
  <c r="B24" i="8"/>
  <c r="D59" i="7"/>
  <c r="C49" i="11"/>
  <c r="B38" i="6"/>
  <c r="B63" i="6" s="1"/>
  <c r="C70" i="8"/>
  <c r="D40" i="10"/>
  <c r="C51" i="6"/>
  <c r="C69" i="6" s="1"/>
  <c r="C54" i="11"/>
  <c r="B54" i="6"/>
  <c r="B18" i="8"/>
  <c r="B54" i="9"/>
  <c r="B70" i="9"/>
  <c r="B16" i="10"/>
  <c r="B45" i="10" s="1"/>
  <c r="C50" i="10"/>
  <c r="B17" i="11"/>
  <c r="B46" i="11" s="1"/>
  <c r="D71" i="11"/>
  <c r="D54" i="11"/>
  <c r="B15" i="11"/>
  <c r="B62" i="6"/>
  <c r="B68" i="6"/>
  <c r="C63" i="9"/>
  <c r="B49" i="9"/>
  <c r="C62" i="11"/>
  <c r="B71" i="6"/>
  <c r="B62" i="4"/>
  <c r="C63" i="4"/>
  <c r="D59" i="4"/>
  <c r="D63" i="6"/>
  <c r="D51" i="6"/>
  <c r="D69" i="6" s="1"/>
  <c r="B55" i="7"/>
  <c r="D55" i="10"/>
  <c r="B45" i="6"/>
  <c r="C54" i="8"/>
  <c r="D71" i="10"/>
  <c r="B24" i="10"/>
  <c r="B50" i="6"/>
  <c r="B23" i="8"/>
  <c r="B75" i="8" s="1"/>
  <c r="D25" i="10"/>
  <c r="D59" i="10" s="1"/>
  <c r="C50" i="11"/>
  <c r="B39" i="4"/>
  <c r="D63" i="7"/>
  <c r="B67" i="7"/>
  <c r="B46" i="7"/>
  <c r="B62" i="7"/>
  <c r="C38" i="8"/>
  <c r="C63" i="8" s="1"/>
  <c r="B39" i="9"/>
  <c r="C69" i="9"/>
  <c r="B46" i="9"/>
  <c r="C64" i="9"/>
  <c r="C56" i="9"/>
  <c r="D56" i="9"/>
  <c r="D62" i="11"/>
  <c r="C67" i="10"/>
  <c r="C54" i="10"/>
  <c r="C39" i="10"/>
  <c r="D56" i="6"/>
  <c r="C64" i="6"/>
  <c r="B75" i="6"/>
  <c r="D39" i="11"/>
  <c r="D64" i="6"/>
  <c r="B49" i="6"/>
  <c r="D49" i="11"/>
  <c r="B39" i="6"/>
  <c r="D63" i="4"/>
  <c r="D69" i="4"/>
  <c r="C25" i="11"/>
  <c r="C59" i="11" s="1"/>
  <c r="B55" i="4"/>
  <c r="C64" i="4"/>
  <c r="B75" i="4"/>
  <c r="C69" i="4"/>
  <c r="C55" i="10"/>
  <c r="B50" i="4"/>
  <c r="C70" i="11"/>
  <c r="D56" i="4"/>
  <c r="D50" i="10"/>
  <c r="D64" i="9"/>
  <c r="B67" i="4"/>
  <c r="B21" i="11"/>
  <c r="B37" i="11" s="1"/>
  <c r="B18" i="11"/>
  <c r="D70" i="11"/>
  <c r="C64" i="7"/>
  <c r="B49" i="4"/>
  <c r="D40" i="4"/>
  <c r="D64" i="4" s="1"/>
  <c r="B28" i="4"/>
  <c r="B74" i="4" s="1"/>
  <c r="B68" i="4"/>
  <c r="D63" i="9"/>
  <c r="D50" i="11"/>
  <c r="B68" i="9"/>
  <c r="B38" i="7"/>
  <c r="B63" i="7" s="1"/>
  <c r="B67" i="6"/>
  <c r="C59" i="6"/>
  <c r="C46" i="10"/>
  <c r="D45" i="11"/>
  <c r="B71" i="7"/>
  <c r="B71" i="4"/>
  <c r="B70" i="4"/>
  <c r="B54" i="4"/>
  <c r="B54" i="7"/>
  <c r="B23" i="11"/>
  <c r="B22" i="10"/>
  <c r="B17" i="8"/>
  <c r="C68" i="8"/>
  <c r="C71" i="11"/>
  <c r="C68" i="10"/>
  <c r="C49" i="10"/>
  <c r="C49" i="8"/>
  <c r="C39" i="8"/>
  <c r="C71" i="8"/>
  <c r="C25" i="10"/>
  <c r="C59" i="10" s="1"/>
  <c r="C63" i="7"/>
  <c r="D51" i="7"/>
  <c r="D69" i="7" s="1"/>
  <c r="D56" i="7"/>
  <c r="B67" i="9"/>
  <c r="B70" i="6"/>
  <c r="C70" i="10"/>
  <c r="D70" i="10"/>
  <c r="D40" i="7"/>
  <c r="D64" i="7" s="1"/>
  <c r="D70" i="8"/>
  <c r="C63" i="6"/>
  <c r="B55" i="9"/>
  <c r="B68" i="7"/>
  <c r="C55" i="11"/>
  <c r="C45" i="11"/>
  <c r="B25" i="9"/>
  <c r="B59" i="9" s="1"/>
  <c r="D67" i="10"/>
  <c r="C62" i="8"/>
  <c r="D62" i="8"/>
  <c r="D62" i="10"/>
  <c r="C68" i="11"/>
  <c r="D55" i="11"/>
  <c r="B24" i="11"/>
  <c r="C51" i="7"/>
  <c r="C69" i="7" s="1"/>
  <c r="C56" i="7"/>
  <c r="B70" i="7"/>
  <c r="B28" i="7"/>
  <c r="B74" i="7" s="1"/>
  <c r="B50" i="7"/>
  <c r="B75" i="7"/>
  <c r="D40" i="8"/>
  <c r="D46" i="8"/>
  <c r="B49" i="7"/>
  <c r="D50" i="8"/>
  <c r="B40" i="9"/>
  <c r="B63" i="9"/>
  <c r="B50" i="9"/>
  <c r="B75" i="9"/>
  <c r="B71" i="9"/>
  <c r="C59" i="8"/>
  <c r="D39" i="8"/>
  <c r="D63" i="8"/>
  <c r="D39" i="10"/>
  <c r="D63" i="10"/>
  <c r="C40" i="10"/>
  <c r="C63" i="10"/>
  <c r="C39" i="11"/>
  <c r="C63" i="11"/>
  <c r="D63" i="11"/>
  <c r="D67" i="11"/>
  <c r="D46" i="10"/>
  <c r="C55" i="8"/>
  <c r="C40" i="11"/>
  <c r="C46" i="11"/>
  <c r="D45" i="10"/>
  <c r="C67" i="11"/>
  <c r="B16" i="11"/>
  <c r="B22" i="11"/>
  <c r="B15" i="10"/>
  <c r="B17" i="10"/>
  <c r="B21" i="10"/>
  <c r="B37" i="10" s="1"/>
  <c r="B23" i="10"/>
  <c r="B22" i="8"/>
  <c r="D54" i="10"/>
  <c r="D54" i="8"/>
  <c r="D68" i="8"/>
  <c r="C71" i="10"/>
  <c r="C50" i="8"/>
  <c r="D49" i="10"/>
  <c r="D71" i="8"/>
  <c r="D68" i="10"/>
  <c r="B63" i="4" l="1"/>
  <c r="C56" i="8"/>
  <c r="B39" i="8"/>
  <c r="B39" i="11"/>
  <c r="C51" i="11"/>
  <c r="C69" i="11" s="1"/>
  <c r="B40" i="6"/>
  <c r="B64" i="6" s="1"/>
  <c r="B56" i="7"/>
  <c r="B56" i="9"/>
  <c r="D64" i="11"/>
  <c r="B64" i="4"/>
  <c r="D56" i="8"/>
  <c r="D51" i="10"/>
  <c r="D69" i="10" s="1"/>
  <c r="D64" i="10"/>
  <c r="D56" i="10"/>
  <c r="C51" i="10"/>
  <c r="C69" i="10" s="1"/>
  <c r="C51" i="8"/>
  <c r="C69" i="8" s="1"/>
  <c r="C56" i="11"/>
  <c r="D51" i="11"/>
  <c r="D69" i="11" s="1"/>
  <c r="B54" i="11"/>
  <c r="B62" i="11"/>
  <c r="B38" i="8"/>
  <c r="B40" i="8" s="1"/>
  <c r="B71" i="8"/>
  <c r="B62" i="8"/>
  <c r="D51" i="8"/>
  <c r="D69" i="8" s="1"/>
  <c r="B49" i="8"/>
  <c r="B40" i="7"/>
  <c r="B64" i="7" s="1"/>
  <c r="B51" i="4"/>
  <c r="B69" i="4" s="1"/>
  <c r="B56" i="6"/>
  <c r="C56" i="10"/>
  <c r="B25" i="10"/>
  <c r="B59" i="10" s="1"/>
  <c r="C40" i="8"/>
  <c r="C64" i="8" s="1"/>
  <c r="B55" i="11"/>
  <c r="B55" i="8"/>
  <c r="B68" i="8"/>
  <c r="D56" i="11"/>
  <c r="B51" i="6"/>
  <c r="B69" i="6" s="1"/>
  <c r="C64" i="10"/>
  <c r="B64" i="9"/>
  <c r="B56" i="4"/>
  <c r="B39" i="10"/>
  <c r="B51" i="9"/>
  <c r="B69" i="9" s="1"/>
  <c r="B25" i="11"/>
  <c r="B59" i="11" s="1"/>
  <c r="B70" i="10"/>
  <c r="B67" i="10"/>
  <c r="B25" i="8"/>
  <c r="B59" i="8" s="1"/>
  <c r="B38" i="11"/>
  <c r="B71" i="11"/>
  <c r="B75" i="11"/>
  <c r="B68" i="11"/>
  <c r="B28" i="10"/>
  <c r="B74" i="10" s="1"/>
  <c r="B54" i="8"/>
  <c r="B46" i="8"/>
  <c r="B51" i="7"/>
  <c r="B69" i="7" s="1"/>
  <c r="D64" i="8"/>
  <c r="B70" i="8"/>
  <c r="B67" i="8"/>
  <c r="B28" i="8"/>
  <c r="B74" i="8" s="1"/>
  <c r="B50" i="8"/>
  <c r="B45" i="11"/>
  <c r="B49" i="11"/>
  <c r="B55" i="10"/>
  <c r="B75" i="10"/>
  <c r="B50" i="10"/>
  <c r="B71" i="10"/>
  <c r="B38" i="10"/>
  <c r="B68" i="10"/>
  <c r="B54" i="10"/>
  <c r="B62" i="10"/>
  <c r="B49" i="10"/>
  <c r="B46" i="10"/>
  <c r="B70" i="11"/>
  <c r="B28" i="11"/>
  <c r="B74" i="11" s="1"/>
  <c r="B67" i="11"/>
  <c r="C64" i="11"/>
  <c r="B50" i="11"/>
  <c r="B64" i="8" l="1"/>
  <c r="B56" i="11"/>
  <c r="B51" i="8"/>
  <c r="B69" i="8" s="1"/>
  <c r="B63" i="8"/>
  <c r="B56" i="10"/>
  <c r="B56" i="8"/>
  <c r="B40" i="11"/>
  <c r="B64" i="11" s="1"/>
  <c r="B63" i="11"/>
  <c r="B63" i="10"/>
  <c r="B40" i="10"/>
  <c r="B64" i="10" s="1"/>
  <c r="B51" i="10"/>
  <c r="B69" i="10" s="1"/>
  <c r="B51" i="11"/>
  <c r="B69" i="11" s="1"/>
</calcChain>
</file>

<file path=xl/sharedStrings.xml><?xml version="1.0" encoding="utf-8"?>
<sst xmlns="http://schemas.openxmlformats.org/spreadsheetml/2006/main" count="399" uniqueCount="120">
  <si>
    <t>Indicador</t>
  </si>
  <si>
    <t>Productos</t>
  </si>
  <si>
    <t>Insumos</t>
  </si>
  <si>
    <t xml:space="preserve">Beneficiarios </t>
  </si>
  <si>
    <t>Gasto FODESAF</t>
  </si>
  <si>
    <t>Ingresos FODESAF</t>
  </si>
  <si>
    <t>Otros insumos</t>
  </si>
  <si>
    <t>Población objetivo</t>
  </si>
  <si>
    <t>Cálculos intermedios</t>
  </si>
  <si>
    <t>Indicadores</t>
  </si>
  <si>
    <t>De Cobertura Potencial</t>
  </si>
  <si>
    <t>Cobertura Programada</t>
  </si>
  <si>
    <t>Cobertura Efectiva</t>
  </si>
  <si>
    <t>De resultado</t>
  </si>
  <si>
    <t>Índice efectividad en beneficiarios (IEB)</t>
  </si>
  <si>
    <t xml:space="preserve">Índice efectividad en gasto (IEG) </t>
  </si>
  <si>
    <t>Índice efectividad total (IET)</t>
  </si>
  <si>
    <t xml:space="preserve">De avance </t>
  </si>
  <si>
    <t xml:space="preserve">Índice avance beneficiarios (IAB) </t>
  </si>
  <si>
    <t>Índice avance gasto (IAG)</t>
  </si>
  <si>
    <t xml:space="preserve">Índice avance total (IAT) </t>
  </si>
  <si>
    <t>Índice transferencia efectiva del gasto (ITG)</t>
  </si>
  <si>
    <t>De expansión</t>
  </si>
  <si>
    <t xml:space="preserve">Índice de crecimiento beneficiarios (ICB) </t>
  </si>
  <si>
    <t xml:space="preserve">Índice de crecimiento del gasto real (ICGR) </t>
  </si>
  <si>
    <t xml:space="preserve">Índice de crecimiento del gasto real por beneficiario (ICGRB) </t>
  </si>
  <si>
    <t>De gasto medio</t>
  </si>
  <si>
    <t xml:space="preserve">Índice de eficiencia (IE) </t>
  </si>
  <si>
    <t>De giro de recursos</t>
  </si>
  <si>
    <t>Índice de giro efectivo (IGE)</t>
  </si>
  <si>
    <t xml:space="preserve">Índice de uso de recursos (IUR) </t>
  </si>
  <si>
    <t>De composición</t>
  </si>
  <si>
    <t>De Composición</t>
  </si>
  <si>
    <t xml:space="preserve">Gasto programado mensual por beneficiario (GPB) </t>
  </si>
  <si>
    <t xml:space="preserve">Gasto efectivo mensual por beneficiario (GEB) </t>
  </si>
  <si>
    <t xml:space="preserve">Gasto programado trimestral por beneficiario (GPB) </t>
  </si>
  <si>
    <t xml:space="preserve">Gasto efectivo trimestral por beneficiario (GEB) </t>
  </si>
  <si>
    <t xml:space="preserve">Gasto programado semestral por beneficiario (GPB) </t>
  </si>
  <si>
    <t xml:space="preserve">Gasto efectivo semestral por beneficiario (GEB) </t>
  </si>
  <si>
    <t xml:space="preserve">Gasto programado acumulado por beneficiario (GPB) </t>
  </si>
  <si>
    <t xml:space="preserve">Gasto efectivo acumulado por beneficiario (GEB) </t>
  </si>
  <si>
    <t xml:space="preserve">Gasto programado anual por beneficiario (GPB) </t>
  </si>
  <si>
    <t xml:space="preserve">Gasto efectivo anual por beneficiario (GEB) </t>
  </si>
  <si>
    <t>Total programa</t>
  </si>
  <si>
    <t>Acceso a servicios</t>
  </si>
  <si>
    <t>Alternativas residenciales</t>
  </si>
  <si>
    <t>Efectivos 1T 2019</t>
  </si>
  <si>
    <t>IPC (1T 2019)</t>
  </si>
  <si>
    <t>Gasto efectivo real 1T 2019</t>
  </si>
  <si>
    <t>Gasto efectivo real por beneficiario 1T 2019</t>
  </si>
  <si>
    <t>Efectivos 2T 2019</t>
  </si>
  <si>
    <t>IPC (2T 2019)</t>
  </si>
  <si>
    <t>Gasto efectivo real 2T 2019</t>
  </si>
  <si>
    <t>Gasto efectivo real por beneficiario 2T 2019</t>
  </si>
  <si>
    <t>Efectivos IS 2019</t>
  </si>
  <si>
    <t>Gasto efectivo real  2019</t>
  </si>
  <si>
    <t>Gasto efectivo real por beneficiario  2019</t>
  </si>
  <si>
    <t>Efectivos 3T 2019</t>
  </si>
  <si>
    <t>IPC (3T 2019)</t>
  </si>
  <si>
    <t>Gasto efectivo real 3T 2019</t>
  </si>
  <si>
    <t>Gasto efectivo real por beneficiario 3T 2019</t>
  </si>
  <si>
    <t>Efectivos 3TA 2019</t>
  </si>
  <si>
    <t>IPC (3TA 2019)</t>
  </si>
  <si>
    <t>Gasto efectivo real 3TA 2019</t>
  </si>
  <si>
    <t>Gasto efectivo real por beneficiario 3TA 2019</t>
  </si>
  <si>
    <t>Efectivos 4T 2019</t>
  </si>
  <si>
    <t>IPC (4T 2019)</t>
  </si>
  <si>
    <t>Gasto efectivo real 4T 2019</t>
  </si>
  <si>
    <t>Gasto efectivo real por beneficiario 4T 2019</t>
  </si>
  <si>
    <t>Programados 1T 2020</t>
  </si>
  <si>
    <t>Efectivos 1T 2020</t>
  </si>
  <si>
    <t>Programados año 2020</t>
  </si>
  <si>
    <t>En transferencias 1T 2020</t>
  </si>
  <si>
    <t>IPC (1T 2020)</t>
  </si>
  <si>
    <t>Gasto efectivo real 1T 2020</t>
  </si>
  <si>
    <t>Gasto efectivo real por beneficiario 1T 2020</t>
  </si>
  <si>
    <t>Programados 2T 2020</t>
  </si>
  <si>
    <t>Efectivos 2T 2020</t>
  </si>
  <si>
    <t>En transferencias 2T 2020</t>
  </si>
  <si>
    <t>IPC (2T 2020)</t>
  </si>
  <si>
    <t>Gasto efectivo real 2T 2020</t>
  </si>
  <si>
    <t>Gasto efectivo real por beneficiario 2T 2020</t>
  </si>
  <si>
    <t>Programados  IS 2020</t>
  </si>
  <si>
    <t>Efectivos  IS 2020</t>
  </si>
  <si>
    <t>Efectivos IS 2020</t>
  </si>
  <si>
    <t>En transferencias IS 2020</t>
  </si>
  <si>
    <t>Programados IS  2020</t>
  </si>
  <si>
    <t>IPC (IS 2019)</t>
  </si>
  <si>
    <t>IPC (IS 2020)</t>
  </si>
  <si>
    <t>Gasto efectivo real  2020</t>
  </si>
  <si>
    <t>Gasto efectivo real por beneficiario  2020</t>
  </si>
  <si>
    <t>Programados 3T 2020</t>
  </si>
  <si>
    <t>Efectivos 3T 2020</t>
  </si>
  <si>
    <t>En transferencias 3T 2020</t>
  </si>
  <si>
    <t>IPC (3T 2020)</t>
  </si>
  <si>
    <t>Gasto efectivo real 3T 2020</t>
  </si>
  <si>
    <t>Gasto efectivo real por beneficiario 3T 2020</t>
  </si>
  <si>
    <t>Programados 3TA 2020</t>
  </si>
  <si>
    <t>Efectivos 3TA 2020</t>
  </si>
  <si>
    <t>En transferencias 3TA 2020</t>
  </si>
  <si>
    <t>IPC (3TA 2020)</t>
  </si>
  <si>
    <t>Gasto efectivo real 3TA 2020</t>
  </si>
  <si>
    <t>Gasto efectivo real por beneficiario 3TA 2020</t>
  </si>
  <si>
    <r>
      <rPr>
        <b/>
        <sz val="11"/>
        <color theme="1"/>
        <rFont val="Palatino Linotype"/>
        <family val="1"/>
      </rPr>
      <t xml:space="preserve">Fuentes: </t>
    </r>
    <r>
      <rPr>
        <sz val="11"/>
        <color theme="1"/>
        <rFont val="Palatino Linotype"/>
        <family val="1"/>
      </rPr>
      <t xml:space="preserve"> Informes Trimestrales CONAPDIS 2019 y 2020 - Cronogramas de Metas e Inversión - Modificaciones 2020 - IPC, INEC 2019 y 2020</t>
    </r>
  </si>
  <si>
    <t>Programados 4T 2020</t>
  </si>
  <si>
    <t>Efectivos 4T 2020</t>
  </si>
  <si>
    <t>En transferencias 4T 2020</t>
  </si>
  <si>
    <t>IPC (4T 2020)</t>
  </si>
  <si>
    <t>Gasto efectivo real 4T 2020</t>
  </si>
  <si>
    <t>Gasto efectivo real por beneficiario 4T 2020</t>
  </si>
  <si>
    <t>Efectivos 2019</t>
  </si>
  <si>
    <t>Programados 2020</t>
  </si>
  <si>
    <t>Efectivos 2020</t>
  </si>
  <si>
    <t>En transferencias 2020</t>
  </si>
  <si>
    <t>IPC (2019)</t>
  </si>
  <si>
    <t>IPC (2020)</t>
  </si>
  <si>
    <t>Gasto efectivo real 2019</t>
  </si>
  <si>
    <t>Gasto efectivo real 2020</t>
  </si>
  <si>
    <t>Gasto efectivo real por beneficiario 2019</t>
  </si>
  <si>
    <t>Gasto efectivo real por beneficiario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</si>
</sst>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_(* #,##0_);_(* \(#,##0\);_(* &quot;-&quot;??_);_(@_)"/>
    <numFmt numFmtId="166" formatCode="_ * #,##0_ ;_ * \-#,##0_ ;_ * &quot;-&quot;??_ ;_ @_ 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Palatino Linotype"/>
      <family val="1"/>
    </font>
    <font>
      <sz val="11"/>
      <color theme="1"/>
      <name val="Palatino Linotype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27">
    <xf numFmtId="0" fontId="0" fillId="0" borderId="0" xfId="0"/>
    <xf numFmtId="166" fontId="0" fillId="0" borderId="0" xfId="1" applyNumberFormat="1" applyFont="1" applyFill="1"/>
    <xf numFmtId="4" fontId="1" fillId="0" borderId="0" xfId="0" applyNumberFormat="1" applyFont="1" applyFill="1"/>
    <xf numFmtId="165" fontId="0" fillId="0" borderId="0" xfId="1" applyNumberFormat="1" applyFont="1" applyFill="1"/>
    <xf numFmtId="4" fontId="0" fillId="0" borderId="0" xfId="0" applyNumberFormat="1" applyFont="1" applyFill="1"/>
    <xf numFmtId="4" fontId="0" fillId="0" borderId="0" xfId="0" applyNumberFormat="1" applyFont="1" applyFill="1" applyBorder="1"/>
    <xf numFmtId="4" fontId="1" fillId="0" borderId="0" xfId="0" applyNumberFormat="1" applyFont="1" applyFill="1" applyBorder="1"/>
    <xf numFmtId="3" fontId="0" fillId="0" borderId="0" xfId="0" applyNumberFormat="1" applyFont="1" applyFill="1" applyAlignment="1">
      <alignment horizontal="right"/>
    </xf>
    <xf numFmtId="3" fontId="0" fillId="0" borderId="0" xfId="0" applyNumberFormat="1" applyFont="1" applyFill="1"/>
    <xf numFmtId="0" fontId="3" fillId="0" borderId="0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/>
    </xf>
    <xf numFmtId="4" fontId="4" fillId="0" borderId="3" xfId="0" applyNumberFormat="1" applyFont="1" applyFill="1" applyBorder="1" applyAlignment="1">
      <alignment horizontal="center" vertical="center"/>
    </xf>
    <xf numFmtId="4" fontId="4" fillId="0" borderId="3" xfId="0" applyNumberFormat="1" applyFont="1" applyFill="1" applyBorder="1" applyAlignment="1">
      <alignment horizontal="center" vertical="center" wrapText="1"/>
    </xf>
    <xf numFmtId="4" fontId="4" fillId="0" borderId="3" xfId="0" applyNumberFormat="1" applyFont="1" applyFill="1" applyBorder="1" applyAlignment="1">
      <alignment horizontal="center" vertical="center" wrapText="1"/>
    </xf>
    <xf numFmtId="4" fontId="4" fillId="0" borderId="3" xfId="0" applyNumberFormat="1" applyFont="1" applyFill="1" applyBorder="1" applyAlignment="1">
      <alignment horizontal="center" wrapText="1"/>
    </xf>
    <xf numFmtId="4" fontId="5" fillId="0" borderId="0" xfId="0" applyNumberFormat="1" applyFont="1" applyFill="1"/>
    <xf numFmtId="4" fontId="4" fillId="0" borderId="0" xfId="0" applyNumberFormat="1" applyFont="1" applyFill="1"/>
    <xf numFmtId="3" fontId="5" fillId="0" borderId="0" xfId="0" applyNumberFormat="1" applyFont="1" applyFill="1" applyAlignment="1">
      <alignment horizontal="right"/>
    </xf>
    <xf numFmtId="3" fontId="5" fillId="0" borderId="0" xfId="1" applyNumberFormat="1" applyFont="1" applyFill="1" applyBorder="1" applyAlignment="1">
      <alignment horizontal="right" vertical="center" wrapText="1"/>
    </xf>
    <xf numFmtId="3" fontId="5" fillId="0" borderId="0" xfId="0" applyNumberFormat="1" applyFont="1" applyFill="1" applyBorder="1" applyAlignment="1">
      <alignment horizontal="right"/>
    </xf>
    <xf numFmtId="4" fontId="5" fillId="0" borderId="0" xfId="0" applyNumberFormat="1" applyFont="1" applyFill="1" applyAlignment="1">
      <alignment horizontal="right"/>
    </xf>
    <xf numFmtId="4" fontId="5" fillId="0" borderId="3" xfId="0" applyNumberFormat="1" applyFont="1" applyFill="1" applyBorder="1"/>
    <xf numFmtId="4" fontId="5" fillId="0" borderId="3" xfId="0" applyNumberFormat="1" applyFont="1" applyFill="1" applyBorder="1" applyAlignment="1">
      <alignment horizontal="right"/>
    </xf>
    <xf numFmtId="0" fontId="5" fillId="0" borderId="4" xfId="0" applyFont="1" applyFill="1" applyBorder="1" applyAlignment="1">
      <alignment horizontal="left" vertical="top" wrapText="1"/>
    </xf>
    <xf numFmtId="4" fontId="4" fillId="0" borderId="0" xfId="0" applyNumberFormat="1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102D7C"/>
      <color rgb="FF4071B9"/>
      <color rgb="FFA2BF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/>
            </a:pPr>
            <a:r>
              <a:rPr lang="es-CR"/>
              <a:t>Indicadores de cobertura potencial 2020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5"/>
      <c:rotY val="0"/>
      <c:rAngAx val="0"/>
    </c:view3D>
    <c:floor>
      <c:thickness val="0"/>
    </c:floor>
    <c:sideWall>
      <c:thickness val="0"/>
      <c:spPr>
        <a:noFill/>
        <a:ln>
          <a:noFill/>
        </a:ln>
        <a:effectLst/>
      </c:spPr>
    </c:sideWall>
    <c:backWall>
      <c:thickness val="0"/>
      <c:spPr>
        <a:noFill/>
        <a:ln>
          <a:noFill/>
        </a:ln>
        <a:effectLst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Anual!$A$45</c:f>
              <c:strCache>
                <c:ptCount val="1"/>
                <c:pt idx="0">
                  <c:v>Cobertura Programada</c:v>
                </c:pt>
              </c:strCache>
            </c:strRef>
          </c:tx>
          <c:spPr>
            <a:solidFill>
              <a:srgbClr val="102D7C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(Anual!$B$9,Anual!$C$10,Anual!$D$10)</c:f>
              <c:strCache>
                <c:ptCount val="3"/>
                <c:pt idx="0">
                  <c:v>Total programa</c:v>
                </c:pt>
                <c:pt idx="1">
                  <c:v>Acceso a servicios</c:v>
                </c:pt>
                <c:pt idx="2">
                  <c:v>Alternativas residenciales</c:v>
                </c:pt>
              </c:strCache>
            </c:strRef>
          </c:cat>
          <c:val>
            <c:numRef>
              <c:f>Anual!$B$45:$D$45</c:f>
              <c:numCache>
                <c:formatCode>#,##0.00</c:formatCode>
                <c:ptCount val="3"/>
                <c:pt idx="0">
                  <c:v>4.0484298146046154</c:v>
                </c:pt>
                <c:pt idx="1">
                  <c:v>2.5323396724907155</c:v>
                </c:pt>
                <c:pt idx="2">
                  <c:v>12.209848383201395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63-45A5-94D0-97419380CC1F}"/>
            </c:ext>
          </c:extLst>
        </c:ser>
        <c:ser>
          <c:idx val="1"/>
          <c:order val="1"/>
          <c:tx>
            <c:strRef>
              <c:f>Anual!$A$46</c:f>
              <c:strCache>
                <c:ptCount val="1"/>
                <c:pt idx="0">
                  <c:v>Cobertura Efectiva</c:v>
                </c:pt>
              </c:strCache>
            </c:strRef>
          </c:tx>
          <c:spPr>
            <a:solidFill>
              <a:srgbClr val="4071B9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(Anual!$B$9,Anual!$C$10,Anual!$D$10)</c:f>
              <c:strCache>
                <c:ptCount val="3"/>
                <c:pt idx="0">
                  <c:v>Total programa</c:v>
                </c:pt>
                <c:pt idx="1">
                  <c:v>Acceso a servicios</c:v>
                </c:pt>
                <c:pt idx="2">
                  <c:v>Alternativas residenciales</c:v>
                </c:pt>
              </c:strCache>
            </c:strRef>
          </c:cat>
          <c:val>
            <c:numRef>
              <c:f>Anual!$B$46:$D$46</c:f>
              <c:numCache>
                <c:formatCode>#,##0.00</c:formatCode>
                <c:ptCount val="3"/>
                <c:pt idx="0">
                  <c:v>4.2008239794845919</c:v>
                </c:pt>
                <c:pt idx="1">
                  <c:v>2.6270531641783603</c:v>
                </c:pt>
                <c:pt idx="2">
                  <c:v>12.672749228498592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E63-45A5-94D0-97419380CC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shape val="box"/>
        <c:axId val="78990336"/>
        <c:axId val="79008512"/>
        <c:axId val="0"/>
      </c:bar3DChart>
      <c:catAx>
        <c:axId val="78990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s-CR"/>
          </a:p>
        </c:txPr>
        <c:crossAx val="79008512"/>
        <c:crosses val="autoZero"/>
        <c:auto val="1"/>
        <c:lblAlgn val="ctr"/>
        <c:lblOffset val="100"/>
        <c:noMultiLvlLbl val="0"/>
      </c:catAx>
      <c:valAx>
        <c:axId val="79008512"/>
        <c:scaling>
          <c:orientation val="minMax"/>
          <c:max val="2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es-CR"/>
          </a:p>
        </c:txPr>
        <c:crossAx val="78990336"/>
        <c:crosses val="autoZero"/>
        <c:crossBetween val="between"/>
        <c:majorUnit val="5"/>
      </c:valAx>
    </c:plotArea>
    <c:legend>
      <c:legendPos val="b"/>
      <c:layout/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Palatino Linotype" panose="02040502050505030304" pitchFamily="18" charset="0"/>
        </a:defRPr>
      </a:pPr>
      <a:endParaRPr lang="es-CR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/>
            </a:pPr>
            <a:r>
              <a:rPr lang="es-CR"/>
              <a:t>Indicadores de resultado 2020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5"/>
      <c:rotY val="0"/>
      <c:rAngAx val="0"/>
      <c:perspective val="40"/>
    </c:view3D>
    <c:floor>
      <c:thickness val="0"/>
    </c:floor>
    <c:sideWall>
      <c:thickness val="0"/>
      <c:spPr>
        <a:noFill/>
        <a:ln>
          <a:noFill/>
        </a:ln>
        <a:effectLst/>
      </c:spPr>
    </c:sideWall>
    <c:backWall>
      <c:thickness val="0"/>
      <c:spPr>
        <a:noFill/>
        <a:ln>
          <a:noFill/>
        </a:ln>
        <a:effectLst/>
      </c:spPr>
    </c:backWall>
    <c:plotArea>
      <c:layout>
        <c:manualLayout>
          <c:layoutTarget val="inner"/>
          <c:xMode val="edge"/>
          <c:yMode val="edge"/>
          <c:x val="6.1421955134992018E-2"/>
          <c:y val="0.1559679638884692"/>
          <c:w val="0.91729630849468813"/>
          <c:h val="0.66665121294447405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Anual!$A$49</c:f>
              <c:strCache>
                <c:ptCount val="1"/>
                <c:pt idx="0">
                  <c:v>Índice efectividad en beneficiarios (IEB)</c:v>
                </c:pt>
              </c:strCache>
            </c:strRef>
          </c:tx>
          <c:spPr>
            <a:solidFill>
              <a:srgbClr val="102D7C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(Anual!$B$9,Anual!$C$10,Anual!$D$10)</c:f>
              <c:strCache>
                <c:ptCount val="3"/>
                <c:pt idx="0">
                  <c:v>Total programa</c:v>
                </c:pt>
                <c:pt idx="1">
                  <c:v>Acceso a servicios</c:v>
                </c:pt>
                <c:pt idx="2">
                  <c:v>Alternativas residenciales</c:v>
                </c:pt>
              </c:strCache>
            </c:strRef>
          </c:cat>
          <c:val>
            <c:numRef>
              <c:f>Anual!$B$49:$D$49</c:f>
              <c:numCache>
                <c:formatCode>#,##0.00</c:formatCode>
                <c:ptCount val="3"/>
                <c:pt idx="0">
                  <c:v>103.76427829698858</c:v>
                </c:pt>
                <c:pt idx="1">
                  <c:v>103.74015748031495</c:v>
                </c:pt>
                <c:pt idx="2">
                  <c:v>103.7912087912088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FA-4B41-8451-A2AB5B55355C}"/>
            </c:ext>
          </c:extLst>
        </c:ser>
        <c:ser>
          <c:idx val="1"/>
          <c:order val="1"/>
          <c:tx>
            <c:strRef>
              <c:f>Anual!$A$50</c:f>
              <c:strCache>
                <c:ptCount val="1"/>
                <c:pt idx="0">
                  <c:v>Índice efectividad en gasto (IEG) </c:v>
                </c:pt>
              </c:strCache>
            </c:strRef>
          </c:tx>
          <c:spPr>
            <a:solidFill>
              <a:srgbClr val="4071B9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(Anual!$B$9,Anual!$C$10,Anual!$D$10)</c:f>
              <c:strCache>
                <c:ptCount val="3"/>
                <c:pt idx="0">
                  <c:v>Total programa</c:v>
                </c:pt>
                <c:pt idx="1">
                  <c:v>Acceso a servicios</c:v>
                </c:pt>
                <c:pt idx="2">
                  <c:v>Alternativas residenciales</c:v>
                </c:pt>
              </c:strCache>
            </c:strRef>
          </c:cat>
          <c:val>
            <c:numRef>
              <c:f>Anual!$B$50:$D$50</c:f>
              <c:numCache>
                <c:formatCode>#,##0.00</c:formatCode>
                <c:ptCount val="3"/>
                <c:pt idx="0">
                  <c:v>99.907741961714677</c:v>
                </c:pt>
                <c:pt idx="1">
                  <c:v>99.294414164330547</c:v>
                </c:pt>
                <c:pt idx="2">
                  <c:v>99.9998557030532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0FA-4B41-8451-A2AB5B55355C}"/>
            </c:ext>
          </c:extLst>
        </c:ser>
        <c:ser>
          <c:idx val="2"/>
          <c:order val="2"/>
          <c:tx>
            <c:strRef>
              <c:f>Anual!$A$51</c:f>
              <c:strCache>
                <c:ptCount val="1"/>
                <c:pt idx="0">
                  <c:v>Índice efectividad total (IET)</c:v>
                </c:pt>
              </c:strCache>
            </c:strRef>
          </c:tx>
          <c:spPr>
            <a:solidFill>
              <a:srgbClr val="A2BFE6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(Anual!$B$9,Anual!$C$10,Anual!$D$10)</c:f>
              <c:strCache>
                <c:ptCount val="3"/>
                <c:pt idx="0">
                  <c:v>Total programa</c:v>
                </c:pt>
                <c:pt idx="1">
                  <c:v>Acceso a servicios</c:v>
                </c:pt>
                <c:pt idx="2">
                  <c:v>Alternativas residenciales</c:v>
                </c:pt>
              </c:strCache>
            </c:strRef>
          </c:cat>
          <c:val>
            <c:numRef>
              <c:f>Anual!$B$51:$D$51</c:f>
              <c:numCache>
                <c:formatCode>#,##0.00</c:formatCode>
                <c:ptCount val="3"/>
                <c:pt idx="0">
                  <c:v>101.83601012935162</c:v>
                </c:pt>
                <c:pt idx="1">
                  <c:v>101.51728582232275</c:v>
                </c:pt>
                <c:pt idx="2">
                  <c:v>101.895532247131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0FA-4B41-8451-A2AB5B55355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shape val="box"/>
        <c:axId val="78459264"/>
        <c:axId val="78460800"/>
        <c:axId val="0"/>
      </c:bar3DChart>
      <c:catAx>
        <c:axId val="78459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s-CR"/>
          </a:p>
        </c:txPr>
        <c:crossAx val="78460800"/>
        <c:crosses val="autoZero"/>
        <c:auto val="1"/>
        <c:lblAlgn val="ctr"/>
        <c:lblOffset val="100"/>
        <c:noMultiLvlLbl val="0"/>
      </c:catAx>
      <c:valAx>
        <c:axId val="78460800"/>
        <c:scaling>
          <c:orientation val="minMax"/>
          <c:max val="14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es-CR"/>
          </a:p>
        </c:txPr>
        <c:crossAx val="7845926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"/>
          <c:y val="0.90624890638670164"/>
          <c:w val="1"/>
          <c:h val="9.3751093613298322E-2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Palatino Linotype" panose="02040502050505030304" pitchFamily="18" charset="0"/>
        </a:defRPr>
      </a:pPr>
      <a:endParaRPr lang="es-CR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/>
            </a:pPr>
            <a:r>
              <a:rPr lang="es-CR"/>
              <a:t>Indicadores de avance 2020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5"/>
      <c:rotY val="0"/>
      <c:rAngAx val="0"/>
      <c:perspective val="40"/>
    </c:view3D>
    <c:floor>
      <c:thickness val="0"/>
    </c:floor>
    <c:sideWall>
      <c:thickness val="0"/>
      <c:spPr>
        <a:noFill/>
        <a:ln>
          <a:noFill/>
        </a:ln>
        <a:effectLst/>
      </c:spPr>
    </c:sideWall>
    <c:backWall>
      <c:thickness val="0"/>
      <c:spPr>
        <a:noFill/>
        <a:ln>
          <a:noFill/>
        </a:ln>
        <a:effectLst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Anual!$A$54</c:f>
              <c:strCache>
                <c:ptCount val="1"/>
                <c:pt idx="0">
                  <c:v>Índice avance beneficiarios (IAB) </c:v>
                </c:pt>
              </c:strCache>
            </c:strRef>
          </c:tx>
          <c:spPr>
            <a:solidFill>
              <a:srgbClr val="102D7C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(Anual!$B$9,Anual!$C$10,Anual!$D$10)</c:f>
              <c:strCache>
                <c:ptCount val="3"/>
                <c:pt idx="0">
                  <c:v>Total programa</c:v>
                </c:pt>
                <c:pt idx="1">
                  <c:v>Acceso a servicios</c:v>
                </c:pt>
                <c:pt idx="2">
                  <c:v>Alternativas residenciales</c:v>
                </c:pt>
              </c:strCache>
            </c:strRef>
          </c:cat>
          <c:val>
            <c:numRef>
              <c:f>Anual!$B$54:$D$54</c:f>
              <c:numCache>
                <c:formatCode>#,##0.00</c:formatCode>
                <c:ptCount val="3"/>
                <c:pt idx="0">
                  <c:v>103.76427829698858</c:v>
                </c:pt>
                <c:pt idx="1">
                  <c:v>103.74015748031495</c:v>
                </c:pt>
                <c:pt idx="2">
                  <c:v>103.7912087912088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DC-49A7-BDA5-5AF7116F3080}"/>
            </c:ext>
          </c:extLst>
        </c:ser>
        <c:ser>
          <c:idx val="1"/>
          <c:order val="1"/>
          <c:tx>
            <c:strRef>
              <c:f>Anual!$A$55</c:f>
              <c:strCache>
                <c:ptCount val="1"/>
                <c:pt idx="0">
                  <c:v>Índice avance gasto (IAG)</c:v>
                </c:pt>
              </c:strCache>
            </c:strRef>
          </c:tx>
          <c:spPr>
            <a:solidFill>
              <a:srgbClr val="4071B9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(Anual!$B$9,Anual!$C$10,Anual!$D$10)</c:f>
              <c:strCache>
                <c:ptCount val="3"/>
                <c:pt idx="0">
                  <c:v>Total programa</c:v>
                </c:pt>
                <c:pt idx="1">
                  <c:v>Acceso a servicios</c:v>
                </c:pt>
                <c:pt idx="2">
                  <c:v>Alternativas residenciales</c:v>
                </c:pt>
              </c:strCache>
            </c:strRef>
          </c:cat>
          <c:val>
            <c:numRef>
              <c:f>Anual!$B$55:$D$55</c:f>
              <c:numCache>
                <c:formatCode>#,##0.00</c:formatCode>
                <c:ptCount val="3"/>
                <c:pt idx="0">
                  <c:v>99.907741961714677</c:v>
                </c:pt>
                <c:pt idx="1">
                  <c:v>99.294414164330547</c:v>
                </c:pt>
                <c:pt idx="2">
                  <c:v>99.9998557030532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CDC-49A7-BDA5-5AF7116F3080}"/>
            </c:ext>
          </c:extLst>
        </c:ser>
        <c:ser>
          <c:idx val="2"/>
          <c:order val="2"/>
          <c:tx>
            <c:strRef>
              <c:f>Anual!$A$56</c:f>
              <c:strCache>
                <c:ptCount val="1"/>
                <c:pt idx="0">
                  <c:v>Índice avance total (IAT) </c:v>
                </c:pt>
              </c:strCache>
            </c:strRef>
          </c:tx>
          <c:spPr>
            <a:solidFill>
              <a:srgbClr val="A2BFE6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(Anual!$B$9,Anual!$C$10,Anual!$D$10)</c:f>
              <c:strCache>
                <c:ptCount val="3"/>
                <c:pt idx="0">
                  <c:v>Total programa</c:v>
                </c:pt>
                <c:pt idx="1">
                  <c:v>Acceso a servicios</c:v>
                </c:pt>
                <c:pt idx="2">
                  <c:v>Alternativas residenciales</c:v>
                </c:pt>
              </c:strCache>
            </c:strRef>
          </c:cat>
          <c:val>
            <c:numRef>
              <c:f>Anual!$B$56:$D$56</c:f>
              <c:numCache>
                <c:formatCode>#,##0.00</c:formatCode>
                <c:ptCount val="3"/>
                <c:pt idx="0">
                  <c:v>101.83601012935162</c:v>
                </c:pt>
                <c:pt idx="1">
                  <c:v>101.51728582232275</c:v>
                </c:pt>
                <c:pt idx="2">
                  <c:v>101.895532247131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CDC-49A7-BDA5-5AF7116F308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shape val="box"/>
        <c:axId val="78505472"/>
        <c:axId val="78507008"/>
        <c:axId val="0"/>
      </c:bar3DChart>
      <c:catAx>
        <c:axId val="78505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s-CR"/>
          </a:p>
        </c:txPr>
        <c:crossAx val="78507008"/>
        <c:crosses val="autoZero"/>
        <c:auto val="1"/>
        <c:lblAlgn val="ctr"/>
        <c:lblOffset val="100"/>
        <c:noMultiLvlLbl val="0"/>
      </c:catAx>
      <c:valAx>
        <c:axId val="78507008"/>
        <c:scaling>
          <c:orientation val="minMax"/>
          <c:max val="140"/>
          <c:min val="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es-CR"/>
          </a:p>
        </c:txPr>
        <c:crossAx val="78505472"/>
        <c:crosses val="autoZero"/>
        <c:crossBetween val="between"/>
      </c:valAx>
    </c:plotArea>
    <c:legend>
      <c:legendPos val="b"/>
      <c:layout/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Palatino Linotype" panose="02040502050505030304" pitchFamily="18" charset="0"/>
        </a:defRPr>
      </a:pPr>
      <a:endParaRPr lang="es-CR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/>
            </a:pPr>
            <a:r>
              <a:rPr lang="es-CR"/>
              <a:t>Indicadores de expansión 2020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5"/>
      <c:rotY val="0"/>
      <c:rAngAx val="0"/>
      <c:perspective val="10"/>
    </c:view3D>
    <c:floor>
      <c:thickness val="0"/>
    </c:floor>
    <c:sideWall>
      <c:thickness val="0"/>
      <c:spPr>
        <a:noFill/>
        <a:ln>
          <a:noFill/>
        </a:ln>
        <a:effectLst/>
      </c:spPr>
    </c:sideWall>
    <c:backWall>
      <c:thickness val="0"/>
      <c:spPr>
        <a:noFill/>
        <a:ln>
          <a:noFill/>
        </a:ln>
        <a:effectLst/>
      </c:spPr>
    </c:backWall>
    <c:plotArea>
      <c:layout>
        <c:manualLayout>
          <c:layoutTarget val="inner"/>
          <c:xMode val="edge"/>
          <c:yMode val="edge"/>
          <c:x val="4.3102518330621446E-2"/>
          <c:y val="0.14831622509944145"/>
          <c:w val="0.94113393709476856"/>
          <c:h val="0.65665691053874464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Anual!$A$62</c:f>
              <c:strCache>
                <c:ptCount val="1"/>
                <c:pt idx="0">
                  <c:v>Índice de crecimiento beneficiarios (ICB) </c:v>
                </c:pt>
              </c:strCache>
            </c:strRef>
          </c:tx>
          <c:spPr>
            <a:solidFill>
              <a:srgbClr val="102D7C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(Anual!$B$9,Anual!$C$10,Anual!$D$10)</c:f>
              <c:strCache>
                <c:ptCount val="3"/>
                <c:pt idx="0">
                  <c:v>Total programa</c:v>
                </c:pt>
                <c:pt idx="1">
                  <c:v>Acceso a servicios</c:v>
                </c:pt>
                <c:pt idx="2">
                  <c:v>Alternativas residenciales</c:v>
                </c:pt>
              </c:strCache>
            </c:strRef>
          </c:cat>
          <c:val>
            <c:numRef>
              <c:f>Anual!$B$62:$D$62</c:f>
              <c:numCache>
                <c:formatCode>#,##0.00</c:formatCode>
                <c:ptCount val="3"/>
                <c:pt idx="0">
                  <c:v>6.4447403462050579</c:v>
                </c:pt>
                <c:pt idx="1">
                  <c:v>-4.7415836889519447E-2</c:v>
                </c:pt>
                <c:pt idx="2">
                  <c:v>14.763061968408264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A8-42DA-8DD0-66DA3C5722B2}"/>
            </c:ext>
          </c:extLst>
        </c:ser>
        <c:ser>
          <c:idx val="1"/>
          <c:order val="1"/>
          <c:tx>
            <c:strRef>
              <c:f>Anual!$A$63</c:f>
              <c:strCache>
                <c:ptCount val="1"/>
                <c:pt idx="0">
                  <c:v>Índice de crecimiento del gasto real (ICGR) </c:v>
                </c:pt>
              </c:strCache>
            </c:strRef>
          </c:tx>
          <c:spPr>
            <a:solidFill>
              <a:srgbClr val="4071B9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(Anual!$B$9,Anual!$C$10,Anual!$D$10)</c:f>
              <c:strCache>
                <c:ptCount val="3"/>
                <c:pt idx="0">
                  <c:v>Total programa</c:v>
                </c:pt>
                <c:pt idx="1">
                  <c:v>Acceso a servicios</c:v>
                </c:pt>
                <c:pt idx="2">
                  <c:v>Alternativas residenciales</c:v>
                </c:pt>
              </c:strCache>
            </c:strRef>
          </c:cat>
          <c:val>
            <c:numRef>
              <c:f>Anual!$B$63:$D$63</c:f>
              <c:numCache>
                <c:formatCode>#,##0.00</c:formatCode>
                <c:ptCount val="3"/>
                <c:pt idx="0">
                  <c:v>-4.1022946275866223</c:v>
                </c:pt>
                <c:pt idx="1">
                  <c:v>-25.605077540246768</c:v>
                </c:pt>
                <c:pt idx="2">
                  <c:v>0.21738626262288729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0A8-42DA-8DD0-66DA3C5722B2}"/>
            </c:ext>
          </c:extLst>
        </c:ser>
        <c:ser>
          <c:idx val="2"/>
          <c:order val="2"/>
          <c:tx>
            <c:strRef>
              <c:f>Anual!$A$64</c:f>
              <c:strCache>
                <c:ptCount val="1"/>
                <c:pt idx="0">
                  <c:v>Índice de crecimiento del gasto real por beneficiario (ICGRB) </c:v>
                </c:pt>
              </c:strCache>
            </c:strRef>
          </c:tx>
          <c:spPr>
            <a:solidFill>
              <a:srgbClr val="A2BFE6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(Anual!$B$9,Anual!$C$10,Anual!$D$10)</c:f>
              <c:strCache>
                <c:ptCount val="3"/>
                <c:pt idx="0">
                  <c:v>Total programa</c:v>
                </c:pt>
                <c:pt idx="1">
                  <c:v>Acceso a servicios</c:v>
                </c:pt>
                <c:pt idx="2">
                  <c:v>Alternativas residenciales</c:v>
                </c:pt>
              </c:strCache>
            </c:strRef>
          </c:cat>
          <c:val>
            <c:numRef>
              <c:f>Anual!$B$64:$D$64</c:f>
              <c:numCache>
                <c:formatCode>#,##0.00</c:formatCode>
                <c:ptCount val="3"/>
                <c:pt idx="0">
                  <c:v>-9.908460426967169</c:v>
                </c:pt>
                <c:pt idx="1">
                  <c:v>-25.569785831300006</c:v>
                </c:pt>
                <c:pt idx="2">
                  <c:v>-12.674527375184075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0A8-42DA-8DD0-66DA3C5722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shape val="box"/>
        <c:axId val="79270272"/>
        <c:axId val="79271808"/>
        <c:axId val="0"/>
      </c:bar3DChart>
      <c:catAx>
        <c:axId val="79270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s-CR"/>
          </a:p>
        </c:txPr>
        <c:crossAx val="79271808"/>
        <c:crosses val="autoZero"/>
        <c:auto val="1"/>
        <c:lblAlgn val="ctr"/>
        <c:lblOffset val="100"/>
        <c:noMultiLvlLbl val="0"/>
      </c:catAx>
      <c:valAx>
        <c:axId val="79271808"/>
        <c:scaling>
          <c:orientation val="minMax"/>
          <c:max val="40"/>
          <c:min val="-4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es-CR"/>
          </a:p>
        </c:txPr>
        <c:crossAx val="7927027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4.6823279800767168E-3"/>
          <c:y val="0.89992370407138111"/>
          <c:w val="0.99271785173466698"/>
          <c:h val="6.330176206769747E-2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Palatino Linotype" panose="02040502050505030304" pitchFamily="18" charset="0"/>
        </a:defRPr>
      </a:pPr>
      <a:endParaRPr lang="es-CR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/>
            </a:pPr>
            <a:r>
              <a:rPr lang="es-CR"/>
              <a:t>Indicadores de gasto medio 2020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0"/>
      <c:rotY val="0"/>
      <c:rAngAx val="0"/>
      <c:perspective val="10"/>
    </c:view3D>
    <c:floor>
      <c:thickness val="0"/>
    </c:floor>
    <c:sideWall>
      <c:thickness val="0"/>
      <c:spPr>
        <a:noFill/>
        <a:ln>
          <a:noFill/>
        </a:ln>
        <a:effectLst/>
      </c:spPr>
    </c:sideWall>
    <c:backWall>
      <c:thickness val="0"/>
      <c:spPr>
        <a:noFill/>
        <a:ln>
          <a:noFill/>
        </a:ln>
        <a:effectLst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Anual!$A$67</c:f>
              <c:strCache>
                <c:ptCount val="1"/>
                <c:pt idx="0">
                  <c:v>Gasto programado anual por beneficiario (GPB) </c:v>
                </c:pt>
              </c:strCache>
            </c:strRef>
          </c:tx>
          <c:spPr>
            <a:solidFill>
              <a:srgbClr val="102D7C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(Anual!$B$9,Anual!$C$10,Anual!$D$10)</c:f>
              <c:strCache>
                <c:ptCount val="3"/>
                <c:pt idx="0">
                  <c:v>Total programa</c:v>
                </c:pt>
                <c:pt idx="1">
                  <c:v>Acceso a servicios</c:v>
                </c:pt>
                <c:pt idx="2">
                  <c:v>Alternativas residenciales</c:v>
                </c:pt>
              </c:strCache>
            </c:strRef>
          </c:cat>
          <c:val>
            <c:numRef>
              <c:f>Anual!$B$67:$D$67</c:f>
              <c:numCache>
                <c:formatCode>#,##0.00</c:formatCode>
                <c:ptCount val="3"/>
                <c:pt idx="0">
                  <c:v>1862283.3237279335</c:v>
                </c:pt>
                <c:pt idx="1">
                  <c:v>460969.00246062991</c:v>
                </c:pt>
                <c:pt idx="2">
                  <c:v>3426827.6648351648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B4-4C8E-81A3-E69680FFA4CA}"/>
            </c:ext>
          </c:extLst>
        </c:ser>
        <c:ser>
          <c:idx val="1"/>
          <c:order val="1"/>
          <c:tx>
            <c:strRef>
              <c:f>Anual!$A$68</c:f>
              <c:strCache>
                <c:ptCount val="1"/>
                <c:pt idx="0">
                  <c:v>Gasto efectivo anual por beneficiario (GEB) </c:v>
                </c:pt>
              </c:strCache>
            </c:strRef>
          </c:tx>
          <c:spPr>
            <a:solidFill>
              <a:srgbClr val="4071B9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(Anual!$B$9,Anual!$C$10,Anual!$D$10)</c:f>
              <c:strCache>
                <c:ptCount val="3"/>
                <c:pt idx="0">
                  <c:v>Total programa</c:v>
                </c:pt>
                <c:pt idx="1">
                  <c:v>Acceso a servicios</c:v>
                </c:pt>
                <c:pt idx="2">
                  <c:v>Alternativas residenciales</c:v>
                </c:pt>
              </c:strCache>
            </c:strRef>
          </c:cat>
          <c:val>
            <c:numRef>
              <c:f>Anual!$B$68:$D$68</c:f>
              <c:numCache>
                <c:formatCode>#,##0.00</c:formatCode>
                <c:ptCount val="3"/>
                <c:pt idx="0">
                  <c:v>1793069.1064423318</c:v>
                </c:pt>
                <c:pt idx="1">
                  <c:v>441214.35863377608</c:v>
                </c:pt>
                <c:pt idx="2">
                  <c:v>3301650.2649285337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BB4-4C8E-81A3-E69680FFA4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9388672"/>
        <c:axId val="79390208"/>
        <c:axId val="0"/>
      </c:bar3DChart>
      <c:catAx>
        <c:axId val="79388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s-CR"/>
          </a:p>
        </c:txPr>
        <c:crossAx val="79390208"/>
        <c:crosses val="autoZero"/>
        <c:auto val="1"/>
        <c:lblAlgn val="ctr"/>
        <c:lblOffset val="100"/>
        <c:noMultiLvlLbl val="0"/>
      </c:catAx>
      <c:valAx>
        <c:axId val="79390208"/>
        <c:scaling>
          <c:orientation val="minMax"/>
          <c:max val="400000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effectLst/>
        </c:spPr>
        <c:txPr>
          <a:bodyPr rot="-60000000" vert="horz"/>
          <a:lstStyle/>
          <a:p>
            <a:pPr>
              <a:defRPr/>
            </a:pPr>
            <a:endParaRPr lang="es-CR"/>
          </a:p>
        </c:txPr>
        <c:crossAx val="7938867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Palatino Linotype" panose="02040502050505030304" pitchFamily="18" charset="0"/>
        </a:defRPr>
      </a:pPr>
      <a:endParaRPr lang="es-CR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/>
            </a:pPr>
            <a:r>
              <a:rPr lang="en-US"/>
              <a:t>Índice de eficiencia (IE) 2020 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5"/>
      <c:rotY val="0"/>
      <c:rAngAx val="0"/>
    </c:view3D>
    <c:floor>
      <c:thickness val="0"/>
    </c:floor>
    <c:sideWall>
      <c:thickness val="0"/>
      <c:spPr>
        <a:noFill/>
        <a:ln>
          <a:noFill/>
        </a:ln>
        <a:effectLst/>
      </c:spPr>
    </c:sideWall>
    <c:backWall>
      <c:thickness val="0"/>
      <c:spPr>
        <a:noFill/>
        <a:ln>
          <a:noFill/>
        </a:ln>
        <a:effectLst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Anual!$A$69</c:f>
              <c:strCache>
                <c:ptCount val="1"/>
                <c:pt idx="0">
                  <c:v>Índice de eficiencia (IE) </c:v>
                </c:pt>
              </c:strCache>
            </c:strRef>
          </c:tx>
          <c:spPr>
            <a:solidFill>
              <a:srgbClr val="102D7C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(Anual!$B$9,Anual!$C$10,Anual!$D$10)</c:f>
              <c:strCache>
                <c:ptCount val="3"/>
                <c:pt idx="0">
                  <c:v>Total programa</c:v>
                </c:pt>
                <c:pt idx="1">
                  <c:v>Acceso a servicios</c:v>
                </c:pt>
                <c:pt idx="2">
                  <c:v>Alternativas residenciales</c:v>
                </c:pt>
              </c:strCache>
            </c:strRef>
          </c:cat>
          <c:val>
            <c:numRef>
              <c:f>Anual!$B$69:$D$69</c:f>
              <c:numCache>
                <c:formatCode>#,##0.00</c:formatCode>
                <c:ptCount val="3"/>
                <c:pt idx="0">
                  <c:v>98.051140425164007</c:v>
                </c:pt>
                <c:pt idx="1">
                  <c:v>97.166802789875931</c:v>
                </c:pt>
                <c:pt idx="2">
                  <c:v>98.17342567034413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60-437E-960A-E79434ED40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shape val="box"/>
        <c:axId val="79423744"/>
        <c:axId val="79433728"/>
        <c:axId val="0"/>
      </c:bar3DChart>
      <c:catAx>
        <c:axId val="79423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s-CR"/>
          </a:p>
        </c:txPr>
        <c:crossAx val="79433728"/>
        <c:crosses val="autoZero"/>
        <c:auto val="1"/>
        <c:lblAlgn val="ctr"/>
        <c:lblOffset val="100"/>
        <c:noMultiLvlLbl val="0"/>
      </c:catAx>
      <c:valAx>
        <c:axId val="79433728"/>
        <c:scaling>
          <c:orientation val="minMax"/>
          <c:max val="120"/>
          <c:min val="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es-CR"/>
          </a:p>
        </c:txPr>
        <c:crossAx val="79423744"/>
        <c:crosses val="autoZero"/>
        <c:crossBetween val="between"/>
      </c:valAx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Palatino Linotype" panose="02040502050505030304" pitchFamily="18" charset="0"/>
        </a:defRPr>
      </a:pPr>
      <a:endParaRPr lang="es-CR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chemeClr val="tx1"/>
                </a:solidFill>
                <a:latin typeface="Palatino Linotype" panose="02040502050505030304" pitchFamily="18" charset="0"/>
                <a:ea typeface="+mn-ea"/>
                <a:cs typeface="+mn-cs"/>
              </a:defRPr>
            </a:pPr>
            <a:r>
              <a:rPr lang="es-CR" sz="1800" b="1"/>
              <a:t>Indicadores de giro de recursos 2020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chemeClr val="tx1"/>
              </a:solidFill>
              <a:latin typeface="Palatino Linotype" panose="02040502050505030304" pitchFamily="18" charset="0"/>
              <a:ea typeface="+mn-ea"/>
              <a:cs typeface="+mn-cs"/>
            </a:defRPr>
          </a:pPr>
          <a:endParaRPr lang="es-C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 w="19050">
              <a:solidFill>
                <a:schemeClr val="lt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8CF8-414F-B6DE-D15257EA22F1}"/>
              </c:ext>
            </c:extLst>
          </c:dPt>
          <c:dPt>
            <c:idx val="1"/>
            <c:invertIfNegative val="0"/>
            <c:bubble3D val="0"/>
            <c:spPr>
              <a:solidFill>
                <a:srgbClr val="102D7C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0-2AA5-4759-8A08-332965A0EAB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Palatino Linotype" panose="02040502050505030304" pitchFamily="18" charset="0"/>
                    <a:ea typeface="+mn-ea"/>
                    <a:cs typeface="+mn-cs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Anual!$A$74:$A$75</c:f>
              <c:strCache>
                <c:ptCount val="2"/>
                <c:pt idx="0">
                  <c:v>Índice de giro efectivo (IGE)</c:v>
                </c:pt>
                <c:pt idx="1">
                  <c:v>Índice de uso de recursos (IUR) </c:v>
                </c:pt>
              </c:strCache>
            </c:strRef>
          </c:cat>
          <c:val>
            <c:numRef>
              <c:f>Anual!$B$74:$B$75</c:f>
              <c:numCache>
                <c:formatCode>#,##0.00</c:formatCode>
                <c:ptCount val="2"/>
                <c:pt idx="0">
                  <c:v>100</c:v>
                </c:pt>
                <c:pt idx="1">
                  <c:v>99.907741961714677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AA5-4759-8A08-332965A0EA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497020384"/>
        <c:axId val="497019072"/>
      </c:barChart>
      <c:valAx>
        <c:axId val="497019072"/>
        <c:scaling>
          <c:orientation val="minMax"/>
          <c:min val="0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Palatino Linotype" panose="02040502050505030304" pitchFamily="18" charset="0"/>
                <a:ea typeface="+mn-ea"/>
                <a:cs typeface="+mn-cs"/>
              </a:defRPr>
            </a:pPr>
            <a:endParaRPr lang="es-CR"/>
          </a:p>
        </c:txPr>
        <c:crossAx val="497020384"/>
        <c:crosses val="autoZero"/>
        <c:crossBetween val="between"/>
      </c:valAx>
      <c:catAx>
        <c:axId val="49702038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970190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Palatino Linotype" panose="02040502050505030304" pitchFamily="18" charset="0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Palatino Linotype" panose="02040502050505030304" pitchFamily="18" charset="0"/>
        </a:defRPr>
      </a:pPr>
      <a:endParaRPr lang="es-CR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png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image" Target="../media/image1.png"/><Relationship Id="rId4" Type="http://schemas.openxmlformats.org/officeDocument/2006/relationships/chart" Target="../charts/chart4.xml"/><Relationship Id="rId9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5</xdr:row>
      <xdr:rowOff>190499</xdr:rowOff>
    </xdr:from>
    <xdr:ext cx="9115564" cy="523875"/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42999"/>
          <a:ext cx="9115564" cy="523875"/>
        </a:xfrm>
        <a:prstGeom prst="rect">
          <a:avLst/>
        </a:prstGeom>
      </xdr:spPr>
    </xdr:pic>
    <xdr:clientData/>
  </xdr:oneCellAnchor>
  <xdr:twoCellAnchor>
    <xdr:from>
      <xdr:col>0</xdr:col>
      <xdr:colOff>35718</xdr:colOff>
      <xdr:row>6</xdr:row>
      <xdr:rowOff>47625</xdr:rowOff>
    </xdr:from>
    <xdr:to>
      <xdr:col>3</xdr:col>
      <xdr:colOff>1619249</xdr:colOff>
      <xdr:row>8</xdr:row>
      <xdr:rowOff>11906</xdr:rowOff>
    </xdr:to>
    <xdr:sp macro="" textlink="">
      <xdr:nvSpPr>
        <xdr:cNvPr id="9" name="CuadroTexto 8"/>
        <xdr:cNvSpPr txBox="1"/>
      </xdr:nvSpPr>
      <xdr:spPr>
        <a:xfrm>
          <a:off x="35718" y="1190625"/>
          <a:ext cx="9036844" cy="48815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Consejo Nacional de Personas con Discapacidad    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Programa  Pobreza y Discapacidad </a:t>
          </a:r>
          <a:r>
            <a:rPr lang="es-CR" sz="1100" b="1" baseline="0">
              <a:solidFill>
                <a:schemeClr val="dk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 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Período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:  I Trimestre 2020</a:t>
          </a:r>
          <a:r>
            <a:rPr lang="es-CR" sz="1100" b="1" baseline="0">
              <a:solidFill>
                <a:schemeClr val="dk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   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Fecha Actualización:  11-05-2020</a:t>
          </a:r>
          <a:endParaRPr lang="es-CR">
            <a:solidFill>
              <a:schemeClr val="bg1"/>
            </a:solidFill>
            <a:effectLst/>
            <a:latin typeface="Palatino Linotype" panose="02040502050505030304" pitchFamily="18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  <a:latin typeface="Palatino Linotype" panose="02040502050505030304" pitchFamily="18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 sz="1100" b="1" baseline="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endParaRPr lang="es-CR" sz="110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11906</xdr:colOff>
      <xdr:row>6</xdr:row>
      <xdr:rowOff>23812</xdr:rowOff>
    </xdr:to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9108281" cy="1166812"/>
        </a:xfrm>
        <a:prstGeom prst="rect">
          <a:avLst/>
        </a:prstGeom>
      </xdr:spPr>
    </xdr:pic>
    <xdr:clientData/>
  </xdr:twoCellAnchor>
  <xdr:twoCellAnchor editAs="oneCell">
    <xdr:from>
      <xdr:col>0</xdr:col>
      <xdr:colOff>117363</xdr:colOff>
      <xdr:row>1</xdr:row>
      <xdr:rowOff>0</xdr:rowOff>
    </xdr:from>
    <xdr:to>
      <xdr:col>0</xdr:col>
      <xdr:colOff>3381375</xdr:colOff>
      <xdr:row>5</xdr:row>
      <xdr:rowOff>71438</xdr:rowOff>
    </xdr:to>
    <xdr:pic>
      <xdr:nvPicPr>
        <xdr:cNvPr id="11" name="Imagen 10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7363" y="190500"/>
          <a:ext cx="3264012" cy="83343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23814</xdr:colOff>
      <xdr:row>6</xdr:row>
      <xdr:rowOff>23812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227345" cy="1166812"/>
        </a:xfrm>
        <a:prstGeom prst="rect">
          <a:avLst/>
        </a:prstGeom>
      </xdr:spPr>
    </xdr:pic>
    <xdr:clientData/>
  </xdr:twoCellAnchor>
  <xdr:twoCellAnchor editAs="oneCell">
    <xdr:from>
      <xdr:col>0</xdr:col>
      <xdr:colOff>117363</xdr:colOff>
      <xdr:row>1</xdr:row>
      <xdr:rowOff>0</xdr:rowOff>
    </xdr:from>
    <xdr:to>
      <xdr:col>0</xdr:col>
      <xdr:colOff>3381375</xdr:colOff>
      <xdr:row>5</xdr:row>
      <xdr:rowOff>71438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7363" y="190500"/>
          <a:ext cx="3264012" cy="833438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5</xdr:row>
      <xdr:rowOff>190499</xdr:rowOff>
    </xdr:from>
    <xdr:ext cx="9239648" cy="535781"/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42999"/>
          <a:ext cx="9239648" cy="535781"/>
        </a:xfrm>
        <a:prstGeom prst="rect">
          <a:avLst/>
        </a:prstGeom>
      </xdr:spPr>
    </xdr:pic>
    <xdr:clientData/>
  </xdr:oneCellAnchor>
  <xdr:twoCellAnchor>
    <xdr:from>
      <xdr:col>0</xdr:col>
      <xdr:colOff>35719</xdr:colOff>
      <xdr:row>6</xdr:row>
      <xdr:rowOff>47625</xdr:rowOff>
    </xdr:from>
    <xdr:to>
      <xdr:col>3</xdr:col>
      <xdr:colOff>1583531</xdr:colOff>
      <xdr:row>8</xdr:row>
      <xdr:rowOff>0</xdr:rowOff>
    </xdr:to>
    <xdr:sp macro="" textlink="">
      <xdr:nvSpPr>
        <xdr:cNvPr id="9" name="CuadroTexto 8"/>
        <xdr:cNvSpPr txBox="1"/>
      </xdr:nvSpPr>
      <xdr:spPr>
        <a:xfrm>
          <a:off x="35719" y="1190625"/>
          <a:ext cx="9108281" cy="476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Consejo Nacional de Personas con Discapacidad    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Programa  Pobreza y Discapacidad </a:t>
          </a:r>
          <a:r>
            <a:rPr lang="es-CR" sz="1100" b="1" baseline="0">
              <a:solidFill>
                <a:schemeClr val="dk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 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Período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:  II Trimestre 2020</a:t>
          </a:r>
          <a:r>
            <a:rPr lang="es-CR" sz="1100" b="1" baseline="0">
              <a:solidFill>
                <a:schemeClr val="dk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   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Fecha Actualización:  20-08-2020</a:t>
          </a:r>
          <a:endParaRPr lang="es-CR">
            <a:solidFill>
              <a:schemeClr val="bg1"/>
            </a:solidFill>
            <a:effectLst/>
            <a:latin typeface="Palatino Linotype" panose="02040502050505030304" pitchFamily="18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 sz="1100" b="1" baseline="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endParaRPr lang="es-CR" sz="1100">
            <a:solidFill>
              <a:schemeClr val="bg1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11907</xdr:colOff>
      <xdr:row>6</xdr:row>
      <xdr:rowOff>23812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215438" cy="1166812"/>
        </a:xfrm>
        <a:prstGeom prst="rect">
          <a:avLst/>
        </a:prstGeom>
      </xdr:spPr>
    </xdr:pic>
    <xdr:clientData/>
  </xdr:twoCellAnchor>
  <xdr:twoCellAnchor editAs="oneCell">
    <xdr:from>
      <xdr:col>0</xdr:col>
      <xdr:colOff>117363</xdr:colOff>
      <xdr:row>1</xdr:row>
      <xdr:rowOff>0</xdr:rowOff>
    </xdr:from>
    <xdr:to>
      <xdr:col>0</xdr:col>
      <xdr:colOff>3381375</xdr:colOff>
      <xdr:row>5</xdr:row>
      <xdr:rowOff>71438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7363" y="190500"/>
          <a:ext cx="3264012" cy="833438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5</xdr:row>
      <xdr:rowOff>190499</xdr:rowOff>
    </xdr:from>
    <xdr:ext cx="9222807" cy="547687"/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42999"/>
          <a:ext cx="9222807" cy="547687"/>
        </a:xfrm>
        <a:prstGeom prst="rect">
          <a:avLst/>
        </a:prstGeom>
      </xdr:spPr>
    </xdr:pic>
    <xdr:clientData/>
  </xdr:oneCellAnchor>
  <xdr:twoCellAnchor>
    <xdr:from>
      <xdr:col>0</xdr:col>
      <xdr:colOff>35719</xdr:colOff>
      <xdr:row>6</xdr:row>
      <xdr:rowOff>47625</xdr:rowOff>
    </xdr:from>
    <xdr:to>
      <xdr:col>3</xdr:col>
      <xdr:colOff>1631156</xdr:colOff>
      <xdr:row>8</xdr:row>
      <xdr:rowOff>0</xdr:rowOff>
    </xdr:to>
    <xdr:sp macro="" textlink="">
      <xdr:nvSpPr>
        <xdr:cNvPr id="11" name="CuadroTexto 10"/>
        <xdr:cNvSpPr txBox="1"/>
      </xdr:nvSpPr>
      <xdr:spPr>
        <a:xfrm>
          <a:off x="35719" y="1190625"/>
          <a:ext cx="9155906" cy="476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Consejo Nacional de Personas con Discapacidad    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Programa  Pobreza y Discapacidad </a:t>
          </a:r>
          <a:r>
            <a:rPr lang="es-CR" sz="1100" b="1" baseline="0">
              <a:solidFill>
                <a:schemeClr val="dk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 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Período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:  I Semestre 2020</a:t>
          </a:r>
          <a:r>
            <a:rPr lang="es-CR" sz="1100" b="1" baseline="0">
              <a:solidFill>
                <a:schemeClr val="dk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   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Fecha Actualización:  20-08-2020</a:t>
          </a:r>
          <a:endParaRPr lang="es-CR">
            <a:solidFill>
              <a:schemeClr val="bg1"/>
            </a:solidFill>
            <a:effectLst/>
            <a:latin typeface="Palatino Linotype" panose="02040502050505030304" pitchFamily="18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 sz="1100" b="1" baseline="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endParaRPr lang="es-CR" sz="1100">
            <a:solidFill>
              <a:schemeClr val="bg1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11907</xdr:colOff>
      <xdr:row>6</xdr:row>
      <xdr:rowOff>23812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215438" cy="1166812"/>
        </a:xfrm>
        <a:prstGeom prst="rect">
          <a:avLst/>
        </a:prstGeom>
      </xdr:spPr>
    </xdr:pic>
    <xdr:clientData/>
  </xdr:twoCellAnchor>
  <xdr:twoCellAnchor editAs="oneCell">
    <xdr:from>
      <xdr:col>0</xdr:col>
      <xdr:colOff>117363</xdr:colOff>
      <xdr:row>1</xdr:row>
      <xdr:rowOff>0</xdr:rowOff>
    </xdr:from>
    <xdr:to>
      <xdr:col>0</xdr:col>
      <xdr:colOff>3381375</xdr:colOff>
      <xdr:row>5</xdr:row>
      <xdr:rowOff>71438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7363" y="190500"/>
          <a:ext cx="3264012" cy="833438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5</xdr:row>
      <xdr:rowOff>190499</xdr:rowOff>
    </xdr:from>
    <xdr:ext cx="9227725" cy="523875"/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42999"/>
          <a:ext cx="9227725" cy="523875"/>
        </a:xfrm>
        <a:prstGeom prst="rect">
          <a:avLst/>
        </a:prstGeom>
      </xdr:spPr>
    </xdr:pic>
    <xdr:clientData/>
  </xdr:oneCellAnchor>
  <xdr:twoCellAnchor>
    <xdr:from>
      <xdr:col>0</xdr:col>
      <xdr:colOff>35719</xdr:colOff>
      <xdr:row>6</xdr:row>
      <xdr:rowOff>47625</xdr:rowOff>
    </xdr:from>
    <xdr:to>
      <xdr:col>3</xdr:col>
      <xdr:colOff>1619249</xdr:colOff>
      <xdr:row>7</xdr:row>
      <xdr:rowOff>261936</xdr:rowOff>
    </xdr:to>
    <xdr:sp macro="" textlink="">
      <xdr:nvSpPr>
        <xdr:cNvPr id="9" name="CuadroTexto 8"/>
        <xdr:cNvSpPr txBox="1"/>
      </xdr:nvSpPr>
      <xdr:spPr>
        <a:xfrm>
          <a:off x="35719" y="1190625"/>
          <a:ext cx="9143999" cy="4762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Consejo Nacional de Personas con Discapacidad    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Programa  Pobreza y Discapacidad </a:t>
          </a:r>
          <a:r>
            <a:rPr lang="es-CR" sz="1100" b="1" baseline="0">
              <a:solidFill>
                <a:schemeClr val="dk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 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Período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: III Trimestre 2020</a:t>
          </a:r>
          <a:r>
            <a:rPr lang="es-CR" sz="1100" b="1" baseline="0">
              <a:solidFill>
                <a:schemeClr val="dk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  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Fecha Actualización:  09-12-2020</a:t>
          </a:r>
          <a:endParaRPr lang="es-CR">
            <a:solidFill>
              <a:schemeClr val="bg1"/>
            </a:solidFill>
            <a:effectLst/>
            <a:latin typeface="Palatino Linotype" panose="02040502050505030304" pitchFamily="18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>
              <a:solidFill>
                <a:schemeClr val="bg1"/>
              </a:solidFill>
              <a:effectLst/>
            </a:rPr>
            <a:t>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 sz="1100" b="1" baseline="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endParaRPr lang="es-CR" sz="1100">
            <a:solidFill>
              <a:schemeClr val="bg1"/>
            </a:solidFill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23814</xdr:colOff>
      <xdr:row>6</xdr:row>
      <xdr:rowOff>23812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227345" cy="1166812"/>
        </a:xfrm>
        <a:prstGeom prst="rect">
          <a:avLst/>
        </a:prstGeom>
      </xdr:spPr>
    </xdr:pic>
    <xdr:clientData/>
  </xdr:twoCellAnchor>
  <xdr:twoCellAnchor editAs="oneCell">
    <xdr:from>
      <xdr:col>0</xdr:col>
      <xdr:colOff>117363</xdr:colOff>
      <xdr:row>1</xdr:row>
      <xdr:rowOff>0</xdr:rowOff>
    </xdr:from>
    <xdr:to>
      <xdr:col>0</xdr:col>
      <xdr:colOff>3381375</xdr:colOff>
      <xdr:row>5</xdr:row>
      <xdr:rowOff>71438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7363" y="190500"/>
          <a:ext cx="3264012" cy="833438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6</xdr:row>
      <xdr:rowOff>0</xdr:rowOff>
    </xdr:from>
    <xdr:ext cx="9239649" cy="535781"/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43000"/>
          <a:ext cx="9239649" cy="535781"/>
        </a:xfrm>
        <a:prstGeom prst="rect">
          <a:avLst/>
        </a:prstGeom>
      </xdr:spPr>
    </xdr:pic>
    <xdr:clientData/>
  </xdr:oneCellAnchor>
  <xdr:twoCellAnchor>
    <xdr:from>
      <xdr:col>0</xdr:col>
      <xdr:colOff>35719</xdr:colOff>
      <xdr:row>6</xdr:row>
      <xdr:rowOff>47625</xdr:rowOff>
    </xdr:from>
    <xdr:to>
      <xdr:col>4</xdr:col>
      <xdr:colOff>0</xdr:colOff>
      <xdr:row>7</xdr:row>
      <xdr:rowOff>261936</xdr:rowOff>
    </xdr:to>
    <xdr:sp macro="" textlink="">
      <xdr:nvSpPr>
        <xdr:cNvPr id="9" name="CuadroTexto 8"/>
        <xdr:cNvSpPr txBox="1"/>
      </xdr:nvSpPr>
      <xdr:spPr>
        <a:xfrm>
          <a:off x="35719" y="1190625"/>
          <a:ext cx="9167812" cy="4762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Consejo Nacional de Personas con Discapacidad    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Programa  Pobreza y Discapacidad </a:t>
          </a:r>
          <a:r>
            <a:rPr lang="es-CR" sz="1100" b="1" baseline="0">
              <a:solidFill>
                <a:schemeClr val="dk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 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Período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: III Trimestre Acumulado 2020</a:t>
          </a:r>
          <a:r>
            <a:rPr lang="es-CR" sz="1100" b="1" baseline="0">
              <a:solidFill>
                <a:schemeClr val="dk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       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Fecha Actualización:  09-12-2020</a:t>
          </a:r>
          <a:endParaRPr lang="es-CR">
            <a:solidFill>
              <a:schemeClr val="bg1"/>
            </a:solidFill>
            <a:effectLst/>
            <a:latin typeface="Palatino Linotype" panose="02040502050505030304" pitchFamily="18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 sz="1100" b="1" baseline="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endParaRPr lang="es-CR" sz="1100" b="1">
            <a:solidFill>
              <a:schemeClr val="bg1"/>
            </a:solidFill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11906</xdr:colOff>
      <xdr:row>6</xdr:row>
      <xdr:rowOff>23812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215437" cy="1166812"/>
        </a:xfrm>
        <a:prstGeom prst="rect">
          <a:avLst/>
        </a:prstGeom>
      </xdr:spPr>
    </xdr:pic>
    <xdr:clientData/>
  </xdr:twoCellAnchor>
  <xdr:twoCellAnchor editAs="oneCell">
    <xdr:from>
      <xdr:col>0</xdr:col>
      <xdr:colOff>117363</xdr:colOff>
      <xdr:row>1</xdr:row>
      <xdr:rowOff>0</xdr:rowOff>
    </xdr:from>
    <xdr:to>
      <xdr:col>0</xdr:col>
      <xdr:colOff>3381375</xdr:colOff>
      <xdr:row>5</xdr:row>
      <xdr:rowOff>71438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7363" y="190500"/>
          <a:ext cx="3264012" cy="833438"/>
        </a:xfrm>
        <a:prstGeom prst="rect">
          <a:avLst/>
        </a:prstGeom>
      </xdr:spPr>
    </xdr:pic>
    <xdr:clientData/>
  </xdr:twoCellAnchor>
  <xdr:oneCellAnchor>
    <xdr:from>
      <xdr:col>0</xdr:col>
      <xdr:colOff>1</xdr:colOff>
      <xdr:row>6</xdr:row>
      <xdr:rowOff>0</xdr:rowOff>
    </xdr:from>
    <xdr:ext cx="9227344" cy="535781"/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" y="1143000"/>
          <a:ext cx="9227344" cy="535781"/>
        </a:xfrm>
        <a:prstGeom prst="rect">
          <a:avLst/>
        </a:prstGeom>
      </xdr:spPr>
    </xdr:pic>
    <xdr:clientData/>
  </xdr:oneCellAnchor>
  <xdr:twoCellAnchor>
    <xdr:from>
      <xdr:col>0</xdr:col>
      <xdr:colOff>35719</xdr:colOff>
      <xdr:row>6</xdr:row>
      <xdr:rowOff>47625</xdr:rowOff>
    </xdr:from>
    <xdr:to>
      <xdr:col>4</xdr:col>
      <xdr:colOff>0</xdr:colOff>
      <xdr:row>7</xdr:row>
      <xdr:rowOff>261936</xdr:rowOff>
    </xdr:to>
    <xdr:sp macro="" textlink="">
      <xdr:nvSpPr>
        <xdr:cNvPr id="9" name="CuadroTexto 8"/>
        <xdr:cNvSpPr txBox="1"/>
      </xdr:nvSpPr>
      <xdr:spPr>
        <a:xfrm>
          <a:off x="35719" y="1190625"/>
          <a:ext cx="9155906" cy="4810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Consejo Nacional de Personas con Discapacidad    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Programa  Pobreza y Discapacidad </a:t>
          </a:r>
          <a:r>
            <a:rPr lang="es-CR" sz="1100" b="1" baseline="0">
              <a:solidFill>
                <a:schemeClr val="dk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 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Período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: IV Trimestre  2020</a:t>
          </a:r>
          <a:r>
            <a:rPr lang="es-CR" sz="1100" b="1" baseline="0">
              <a:solidFill>
                <a:schemeClr val="dk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      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Fecha Actualización:  14-04-2021</a:t>
          </a:r>
          <a:endParaRPr lang="es-CR">
            <a:solidFill>
              <a:schemeClr val="bg1"/>
            </a:solidFill>
            <a:effectLst/>
            <a:latin typeface="Palatino Linotype" panose="02040502050505030304" pitchFamily="18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 sz="1100" b="1" baseline="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endParaRPr lang="es-CR" sz="1100" b="1">
            <a:solidFill>
              <a:schemeClr val="bg1"/>
            </a:solidFill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412749</xdr:colOff>
      <xdr:row>16</xdr:row>
      <xdr:rowOff>20108</xdr:rowOff>
    </xdr:from>
    <xdr:to>
      <xdr:col>14</xdr:col>
      <xdr:colOff>142875</xdr:colOff>
      <xdr:row>33</xdr:row>
      <xdr:rowOff>11906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400842</xdr:colOff>
      <xdr:row>33</xdr:row>
      <xdr:rowOff>131231</xdr:rowOff>
    </xdr:from>
    <xdr:to>
      <xdr:col>14</xdr:col>
      <xdr:colOff>107156</xdr:colOff>
      <xdr:row>50</xdr:row>
      <xdr:rowOff>154781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398198</xdr:colOff>
      <xdr:row>51</xdr:row>
      <xdr:rowOff>25399</xdr:rowOff>
    </xdr:from>
    <xdr:to>
      <xdr:col>14</xdr:col>
      <xdr:colOff>95250</xdr:colOff>
      <xdr:row>68</xdr:row>
      <xdr:rowOff>95250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293686</xdr:colOff>
      <xdr:row>16</xdr:row>
      <xdr:rowOff>13493</xdr:rowOff>
    </xdr:from>
    <xdr:to>
      <xdr:col>26</xdr:col>
      <xdr:colOff>11906</xdr:colOff>
      <xdr:row>34</xdr:row>
      <xdr:rowOff>11906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285749</xdr:colOff>
      <xdr:row>34</xdr:row>
      <xdr:rowOff>144461</xdr:rowOff>
    </xdr:from>
    <xdr:to>
      <xdr:col>24</xdr:col>
      <xdr:colOff>11906</xdr:colOff>
      <xdr:row>51</xdr:row>
      <xdr:rowOff>154780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367768</xdr:colOff>
      <xdr:row>69</xdr:row>
      <xdr:rowOff>13492</xdr:rowOff>
    </xdr:from>
    <xdr:to>
      <xdr:col>14</xdr:col>
      <xdr:colOff>71437</xdr:colOff>
      <xdr:row>87</xdr:row>
      <xdr:rowOff>47625</xdr:rowOff>
    </xdr:to>
    <xdr:graphicFrame macro="">
      <xdr:nvGraphicFramePr>
        <xdr:cNvPr id="8" name="Grá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15</xdr:col>
      <xdr:colOff>9259</xdr:colOff>
      <xdr:row>52</xdr:row>
      <xdr:rowOff>172244</xdr:rowOff>
    </xdr:from>
    <xdr:to>
      <xdr:col>23</xdr:col>
      <xdr:colOff>726281</xdr:colOff>
      <xdr:row>70</xdr:row>
      <xdr:rowOff>35719</xdr:rowOff>
    </xdr:to>
    <xdr:graphicFrame macro="">
      <xdr:nvGraphicFramePr>
        <xdr:cNvPr id="9" name="Gráfico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9525</xdr:colOff>
      <xdr:row>6</xdr:row>
      <xdr:rowOff>23812</xdr:rowOff>
    </xdr:to>
    <xdr:pic>
      <xdr:nvPicPr>
        <xdr:cNvPr id="14" name="Imagen 13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0"/>
          <a:ext cx="9232106" cy="1166812"/>
        </a:xfrm>
        <a:prstGeom prst="rect">
          <a:avLst/>
        </a:prstGeom>
      </xdr:spPr>
    </xdr:pic>
    <xdr:clientData/>
  </xdr:twoCellAnchor>
  <xdr:twoCellAnchor editAs="oneCell">
    <xdr:from>
      <xdr:col>0</xdr:col>
      <xdr:colOff>117363</xdr:colOff>
      <xdr:row>1</xdr:row>
      <xdr:rowOff>0</xdr:rowOff>
    </xdr:from>
    <xdr:to>
      <xdr:col>0</xdr:col>
      <xdr:colOff>3381375</xdr:colOff>
      <xdr:row>5</xdr:row>
      <xdr:rowOff>71438</xdr:rowOff>
    </xdr:to>
    <xdr:pic>
      <xdr:nvPicPr>
        <xdr:cNvPr id="15" name="Imagen 14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117363" y="190500"/>
          <a:ext cx="3264012" cy="833438"/>
        </a:xfrm>
        <a:prstGeom prst="rect">
          <a:avLst/>
        </a:prstGeom>
      </xdr:spPr>
    </xdr:pic>
    <xdr:clientData/>
  </xdr:twoCellAnchor>
  <xdr:oneCellAnchor>
    <xdr:from>
      <xdr:col>0</xdr:col>
      <xdr:colOff>1</xdr:colOff>
      <xdr:row>6</xdr:row>
      <xdr:rowOff>0</xdr:rowOff>
    </xdr:from>
    <xdr:ext cx="9227344" cy="535781"/>
    <xdr:pic>
      <xdr:nvPicPr>
        <xdr:cNvPr id="16" name="Imagen 15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1" y="1143000"/>
          <a:ext cx="9227344" cy="535781"/>
        </a:xfrm>
        <a:prstGeom prst="rect">
          <a:avLst/>
        </a:prstGeom>
      </xdr:spPr>
    </xdr:pic>
    <xdr:clientData/>
  </xdr:oneCellAnchor>
  <xdr:twoCellAnchor>
    <xdr:from>
      <xdr:col>0</xdr:col>
      <xdr:colOff>35719</xdr:colOff>
      <xdr:row>6</xdr:row>
      <xdr:rowOff>11907</xdr:rowOff>
    </xdr:from>
    <xdr:to>
      <xdr:col>3</xdr:col>
      <xdr:colOff>1619250</xdr:colOff>
      <xdr:row>8</xdr:row>
      <xdr:rowOff>0</xdr:rowOff>
    </xdr:to>
    <xdr:sp macro="" textlink="">
      <xdr:nvSpPr>
        <xdr:cNvPr id="17" name="CuadroTexto 16"/>
        <xdr:cNvSpPr txBox="1"/>
      </xdr:nvSpPr>
      <xdr:spPr>
        <a:xfrm>
          <a:off x="35719" y="1154907"/>
          <a:ext cx="9144000" cy="5119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Consejo Nacional de Personas con Discapacidad    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Programa  Pobreza y Discapacidad </a:t>
          </a:r>
          <a:r>
            <a:rPr lang="es-CR" sz="1100" b="1" baseline="0">
              <a:solidFill>
                <a:schemeClr val="dk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 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Período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: Anual 2020</a:t>
          </a:r>
          <a:r>
            <a:rPr lang="es-CR" sz="1100" b="1" baseline="0">
              <a:solidFill>
                <a:schemeClr val="dk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      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Fecha Actualización:  14-04-2021</a:t>
          </a:r>
          <a:endParaRPr lang="es-CR">
            <a:solidFill>
              <a:schemeClr val="bg1"/>
            </a:solidFill>
            <a:effectLst/>
            <a:latin typeface="Palatino Linotype" panose="02040502050505030304" pitchFamily="18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 sz="1100" b="1" baseline="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endParaRPr lang="es-CR" sz="1100" b="1">
            <a:solidFill>
              <a:schemeClr val="bg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M173"/>
  <sheetViews>
    <sheetView showGridLines="0" tabSelected="1" zoomScale="80" zoomScaleNormal="80" workbookViewId="0">
      <pane ySplit="10" topLeftCell="A11" activePane="bottomLeft" state="frozen"/>
      <selection pane="bottomLeft" activeCell="A9" sqref="A9:A10"/>
    </sheetView>
  </sheetViews>
  <sheetFormatPr baseColWidth="10" defaultRowHeight="15" x14ac:dyDescent="0.25"/>
  <cols>
    <col min="1" max="1" width="62.5703125" style="4" customWidth="1"/>
    <col min="2" max="4" width="24.7109375" style="4" customWidth="1"/>
    <col min="5" max="6" width="11.42578125" style="4"/>
    <col min="7" max="7" width="12.7109375" style="4" bestFit="1" customWidth="1"/>
    <col min="8" max="16384" width="11.42578125" style="4"/>
  </cols>
  <sheetData>
    <row r="7" spans="1:5" ht="21" customHeight="1" x14ac:dyDescent="0.25"/>
    <row r="8" spans="1:5" ht="21" customHeight="1" x14ac:dyDescent="0.25"/>
    <row r="9" spans="1:5" ht="17.25" x14ac:dyDescent="0.35">
      <c r="A9" s="10" t="s">
        <v>0</v>
      </c>
      <c r="B9" s="11" t="s">
        <v>43</v>
      </c>
      <c r="C9" s="12" t="s">
        <v>1</v>
      </c>
      <c r="D9" s="12"/>
    </row>
    <row r="10" spans="1:5" ht="35.25" thickBot="1" x14ac:dyDescent="0.4">
      <c r="A10" s="13"/>
      <c r="B10" s="14"/>
      <c r="C10" s="15" t="s">
        <v>44</v>
      </c>
      <c r="D10" s="16" t="s">
        <v>45</v>
      </c>
      <c r="E10" s="5"/>
    </row>
    <row r="11" spans="1:5" ht="17.25" thickTop="1" x14ac:dyDescent="0.3">
      <c r="A11" s="17"/>
      <c r="B11" s="17"/>
      <c r="C11" s="17"/>
      <c r="D11" s="17"/>
      <c r="E11" s="5"/>
    </row>
    <row r="12" spans="1:5" ht="17.25" x14ac:dyDescent="0.35">
      <c r="A12" s="18" t="s">
        <v>2</v>
      </c>
      <c r="B12" s="17"/>
      <c r="C12" s="17"/>
      <c r="D12" s="17"/>
    </row>
    <row r="13" spans="1:5" ht="16.5" x14ac:dyDescent="0.3">
      <c r="A13" s="17"/>
      <c r="B13" s="17"/>
      <c r="C13" s="17"/>
      <c r="D13" s="17"/>
    </row>
    <row r="14" spans="1:5" ht="17.25" x14ac:dyDescent="0.35">
      <c r="A14" s="18" t="s">
        <v>3</v>
      </c>
      <c r="B14" s="17"/>
      <c r="C14" s="17"/>
      <c r="D14" s="17"/>
    </row>
    <row r="15" spans="1:5" ht="16.5" x14ac:dyDescent="0.3">
      <c r="A15" s="17" t="s">
        <v>46</v>
      </c>
      <c r="B15" s="19">
        <f>SUM(C15:D15)</f>
        <v>2989</v>
      </c>
      <c r="C15" s="19">
        <v>1605</v>
      </c>
      <c r="D15" s="19">
        <v>1384</v>
      </c>
    </row>
    <row r="16" spans="1:5" ht="16.5" x14ac:dyDescent="0.3">
      <c r="A16" s="17" t="s">
        <v>69</v>
      </c>
      <c r="B16" s="19">
        <f>SUM(C16:D16)</f>
        <v>3302</v>
      </c>
      <c r="C16" s="19">
        <v>1630</v>
      </c>
      <c r="D16" s="19">
        <v>1672</v>
      </c>
    </row>
    <row r="17" spans="1:4" ht="16.5" x14ac:dyDescent="0.3">
      <c r="A17" s="17" t="s">
        <v>70</v>
      </c>
      <c r="B17" s="19">
        <f>SUM(C17:D17)</f>
        <v>3251</v>
      </c>
      <c r="C17" s="19">
        <v>1566</v>
      </c>
      <c r="D17" s="19">
        <v>1685</v>
      </c>
    </row>
    <row r="18" spans="1:4" ht="16.5" x14ac:dyDescent="0.3">
      <c r="A18" s="17" t="s">
        <v>71</v>
      </c>
      <c r="B18" s="19">
        <f>SUM(C18:D18)</f>
        <v>3820</v>
      </c>
      <c r="C18" s="19">
        <v>2030</v>
      </c>
      <c r="D18" s="19">
        <v>1790</v>
      </c>
    </row>
    <row r="19" spans="1:4" ht="16.5" x14ac:dyDescent="0.3">
      <c r="A19" s="17"/>
      <c r="B19" s="19"/>
      <c r="C19" s="19"/>
      <c r="D19" s="19"/>
    </row>
    <row r="20" spans="1:4" ht="17.25" x14ac:dyDescent="0.35">
      <c r="A20" s="18" t="s">
        <v>4</v>
      </c>
      <c r="B20" s="19"/>
      <c r="C20" s="19"/>
      <c r="D20" s="19"/>
    </row>
    <row r="21" spans="1:4" ht="16.5" x14ac:dyDescent="0.3">
      <c r="A21" s="17" t="s">
        <v>46</v>
      </c>
      <c r="B21" s="19">
        <f>SUM(C21:D21)</f>
        <v>1602539376</v>
      </c>
      <c r="C21" s="20">
        <v>162686450</v>
      </c>
      <c r="D21" s="19">
        <v>1439852926</v>
      </c>
    </row>
    <row r="22" spans="1:4" ht="16.5" x14ac:dyDescent="0.3">
      <c r="A22" s="17" t="s">
        <v>69</v>
      </c>
      <c r="B22" s="19">
        <f>SUM(C22:D22)</f>
        <v>1920705750</v>
      </c>
      <c r="C22" s="19">
        <v>193385350</v>
      </c>
      <c r="D22" s="19">
        <v>1727320400</v>
      </c>
    </row>
    <row r="23" spans="1:4" ht="16.5" x14ac:dyDescent="0.3">
      <c r="A23" s="17" t="s">
        <v>70</v>
      </c>
      <c r="B23" s="19">
        <f>SUM(C23:D23)</f>
        <v>1914832170</v>
      </c>
      <c r="C23" s="20">
        <v>188289500</v>
      </c>
      <c r="D23" s="19">
        <v>1726542670</v>
      </c>
    </row>
    <row r="24" spans="1:4" ht="16.5" x14ac:dyDescent="0.3">
      <c r="A24" s="17" t="s">
        <v>71</v>
      </c>
      <c r="B24" s="19">
        <f>SUM(C24:D24)</f>
        <v>6573515363</v>
      </c>
      <c r="C24" s="19">
        <v>851804013</v>
      </c>
      <c r="D24" s="21">
        <v>5721711350</v>
      </c>
    </row>
    <row r="25" spans="1:4" ht="16.5" x14ac:dyDescent="0.3">
      <c r="A25" s="17" t="s">
        <v>72</v>
      </c>
      <c r="B25" s="19">
        <f>B23</f>
        <v>1914832170</v>
      </c>
      <c r="C25" s="19">
        <f>C23</f>
        <v>188289500</v>
      </c>
      <c r="D25" s="19">
        <f>D23</f>
        <v>1726542670</v>
      </c>
    </row>
    <row r="26" spans="1:4" ht="16.5" x14ac:dyDescent="0.3">
      <c r="A26" s="17"/>
      <c r="B26" s="19"/>
      <c r="C26" s="19"/>
      <c r="D26" s="19"/>
    </row>
    <row r="27" spans="1:4" ht="17.25" x14ac:dyDescent="0.35">
      <c r="A27" s="18" t="s">
        <v>5</v>
      </c>
      <c r="B27" s="19"/>
      <c r="C27" s="19"/>
      <c r="D27" s="19"/>
    </row>
    <row r="28" spans="1:4" ht="16.5" x14ac:dyDescent="0.3">
      <c r="A28" s="17" t="s">
        <v>69</v>
      </c>
      <c r="B28" s="19">
        <f>B22</f>
        <v>1920705750</v>
      </c>
      <c r="C28" s="19"/>
      <c r="D28" s="19"/>
    </row>
    <row r="29" spans="1:4" ht="16.5" x14ac:dyDescent="0.3">
      <c r="A29" s="17" t="s">
        <v>70</v>
      </c>
      <c r="B29" s="19">
        <v>1920705750</v>
      </c>
      <c r="C29" s="19"/>
      <c r="D29" s="19"/>
    </row>
    <row r="30" spans="1:4" ht="16.5" x14ac:dyDescent="0.3">
      <c r="A30" s="17"/>
      <c r="B30" s="22"/>
      <c r="C30" s="22"/>
      <c r="D30" s="22"/>
    </row>
    <row r="31" spans="1:4" ht="17.25" x14ac:dyDescent="0.35">
      <c r="A31" s="18" t="s">
        <v>6</v>
      </c>
      <c r="B31" s="22"/>
      <c r="C31" s="22"/>
      <c r="D31" s="22"/>
    </row>
    <row r="32" spans="1:4" ht="16.5" x14ac:dyDescent="0.3">
      <c r="A32" s="17" t="s">
        <v>47</v>
      </c>
      <c r="B32" s="22">
        <v>1.0451016243</v>
      </c>
      <c r="C32" s="22">
        <v>1.0451016243</v>
      </c>
      <c r="D32" s="22">
        <v>1.0451016243</v>
      </c>
    </row>
    <row r="33" spans="1:4" ht="16.5" x14ac:dyDescent="0.3">
      <c r="A33" s="17" t="s">
        <v>73</v>
      </c>
      <c r="B33" s="22">
        <v>1.0649999999999999</v>
      </c>
      <c r="C33" s="22">
        <v>1.0649999999999999</v>
      </c>
      <c r="D33" s="22">
        <v>1.0649999999999999</v>
      </c>
    </row>
    <row r="34" spans="1:4" ht="16.5" x14ac:dyDescent="0.3">
      <c r="A34" s="17" t="s">
        <v>7</v>
      </c>
      <c r="B34" s="19">
        <f>C34+D34</f>
        <v>95148</v>
      </c>
      <c r="C34" s="21">
        <v>80242</v>
      </c>
      <c r="D34" s="21">
        <v>14906</v>
      </c>
    </row>
    <row r="35" spans="1:4" ht="16.5" x14ac:dyDescent="0.3">
      <c r="A35" s="17"/>
      <c r="B35" s="19"/>
      <c r="C35" s="19"/>
      <c r="D35" s="19"/>
    </row>
    <row r="36" spans="1:4" ht="17.25" x14ac:dyDescent="0.35">
      <c r="A36" s="18" t="s">
        <v>8</v>
      </c>
      <c r="B36" s="19"/>
      <c r="C36" s="19"/>
      <c r="D36" s="19"/>
    </row>
    <row r="37" spans="1:4" ht="16.5" x14ac:dyDescent="0.3">
      <c r="A37" s="17" t="s">
        <v>48</v>
      </c>
      <c r="B37" s="19">
        <f>B21/B32</f>
        <v>1533381384.8709373</v>
      </c>
      <c r="C37" s="19">
        <f>C21/C32</f>
        <v>155665675.20069253</v>
      </c>
      <c r="D37" s="19">
        <f>D21/D32</f>
        <v>1377715709.6702447</v>
      </c>
    </row>
    <row r="38" spans="1:4" ht="16.5" x14ac:dyDescent="0.3">
      <c r="A38" s="17" t="s">
        <v>74</v>
      </c>
      <c r="B38" s="19">
        <f>B23/B33</f>
        <v>1797964478.8732395</v>
      </c>
      <c r="C38" s="19">
        <f>C23/C33</f>
        <v>176797652.58215964</v>
      </c>
      <c r="D38" s="19">
        <f>D23/D33</f>
        <v>1621166826.29108</v>
      </c>
    </row>
    <row r="39" spans="1:4" ht="16.5" x14ac:dyDescent="0.3">
      <c r="A39" s="17" t="s">
        <v>49</v>
      </c>
      <c r="B39" s="19">
        <f>B37/B15</f>
        <v>513008.15820372611</v>
      </c>
      <c r="C39" s="19">
        <f>C37/C15</f>
        <v>96987.95962659971</v>
      </c>
      <c r="D39" s="19">
        <f>D37/D15</f>
        <v>995459.32779641962</v>
      </c>
    </row>
    <row r="40" spans="1:4" ht="16.5" x14ac:dyDescent="0.3">
      <c r="A40" s="17" t="s">
        <v>75</v>
      </c>
      <c r="B40" s="19">
        <f>B38/B17</f>
        <v>553049.67052391253</v>
      </c>
      <c r="C40" s="19">
        <f>C38/C17</f>
        <v>112897.60701287333</v>
      </c>
      <c r="D40" s="19">
        <f>D38/D17</f>
        <v>962116.81085524033</v>
      </c>
    </row>
    <row r="41" spans="1:4" ht="16.5" x14ac:dyDescent="0.3">
      <c r="A41" s="17"/>
      <c r="B41" s="22"/>
      <c r="C41" s="22"/>
      <c r="D41" s="22"/>
    </row>
    <row r="42" spans="1:4" ht="17.25" x14ac:dyDescent="0.35">
      <c r="A42" s="18" t="s">
        <v>9</v>
      </c>
      <c r="B42" s="22"/>
      <c r="C42" s="22"/>
      <c r="D42" s="22"/>
    </row>
    <row r="43" spans="1:4" ht="17.25" x14ac:dyDescent="0.35">
      <c r="A43" s="18"/>
      <c r="B43" s="22"/>
      <c r="C43" s="22"/>
      <c r="D43" s="22"/>
    </row>
    <row r="44" spans="1:4" ht="17.25" x14ac:dyDescent="0.35">
      <c r="A44" s="18" t="s">
        <v>10</v>
      </c>
      <c r="B44" s="22"/>
      <c r="C44" s="22"/>
      <c r="D44" s="22"/>
    </row>
    <row r="45" spans="1:4" ht="16.5" x14ac:dyDescent="0.3">
      <c r="A45" s="17" t="s">
        <v>11</v>
      </c>
      <c r="B45" s="22">
        <f>B16/B34*100</f>
        <v>3.4703829823012575</v>
      </c>
      <c r="C45" s="22">
        <f>C16/C34*100</f>
        <v>2.0313551506692256</v>
      </c>
      <c r="D45" s="22">
        <f>D16/D34*100</f>
        <v>11.216959613578425</v>
      </c>
    </row>
    <row r="46" spans="1:4" ht="16.5" x14ac:dyDescent="0.3">
      <c r="A46" s="17" t="s">
        <v>12</v>
      </c>
      <c r="B46" s="22">
        <f>B17/B34*100</f>
        <v>3.416782276033127</v>
      </c>
      <c r="C46" s="22">
        <f>C17/C34*100</f>
        <v>1.9515964208269985</v>
      </c>
      <c r="D46" s="22">
        <f>D17/D34*100</f>
        <v>11.304172816315578</v>
      </c>
    </row>
    <row r="47" spans="1:4" ht="16.5" x14ac:dyDescent="0.3">
      <c r="A47" s="17"/>
      <c r="B47" s="22"/>
      <c r="C47" s="22"/>
      <c r="D47" s="22"/>
    </row>
    <row r="48" spans="1:4" ht="17.25" x14ac:dyDescent="0.35">
      <c r="A48" s="18" t="s">
        <v>13</v>
      </c>
      <c r="B48" s="22"/>
      <c r="C48" s="22"/>
      <c r="D48" s="22"/>
    </row>
    <row r="49" spans="1:4" ht="16.5" x14ac:dyDescent="0.3">
      <c r="A49" s="17" t="s">
        <v>14</v>
      </c>
      <c r="B49" s="22">
        <f>B17/B16*100</f>
        <v>98.455481526347668</v>
      </c>
      <c r="C49" s="22">
        <f>C17/C16*100</f>
        <v>96.073619631901835</v>
      </c>
      <c r="D49" s="22">
        <f>D17/D16*100</f>
        <v>100.77751196172248</v>
      </c>
    </row>
    <row r="50" spans="1:4" ht="16.5" x14ac:dyDescent="0.3">
      <c r="A50" s="17" t="s">
        <v>15</v>
      </c>
      <c r="B50" s="22">
        <f>B23/B22*100</f>
        <v>99.694196781573652</v>
      </c>
      <c r="C50" s="22">
        <f>C23/C22*100</f>
        <v>97.364924488850889</v>
      </c>
      <c r="D50" s="22">
        <f>D23/D22*100</f>
        <v>99.954974769012168</v>
      </c>
    </row>
    <row r="51" spans="1:4" ht="16.5" x14ac:dyDescent="0.3">
      <c r="A51" s="17" t="s">
        <v>16</v>
      </c>
      <c r="B51" s="22">
        <f>AVERAGE(B49:B50)</f>
        <v>99.074839153960653</v>
      </c>
      <c r="C51" s="22">
        <f>AVERAGE(C49:C50)</f>
        <v>96.719272060376369</v>
      </c>
      <c r="D51" s="22">
        <f>AVERAGE(D49:D50)</f>
        <v>100.36624336536732</v>
      </c>
    </row>
    <row r="52" spans="1:4" ht="16.5" x14ac:dyDescent="0.3">
      <c r="A52" s="17"/>
      <c r="B52" s="22"/>
      <c r="C52" s="22"/>
      <c r="D52" s="22"/>
    </row>
    <row r="53" spans="1:4" ht="17.25" x14ac:dyDescent="0.35">
      <c r="A53" s="18" t="s">
        <v>17</v>
      </c>
      <c r="B53" s="22"/>
      <c r="C53" s="22"/>
      <c r="D53" s="22"/>
    </row>
    <row r="54" spans="1:4" ht="16.5" x14ac:dyDescent="0.3">
      <c r="A54" s="17" t="s">
        <v>18</v>
      </c>
      <c r="B54" s="22">
        <f>(B17/B18)*100</f>
        <v>85.10471204188481</v>
      </c>
      <c r="C54" s="22">
        <f>(C17/C18)*100</f>
        <v>77.142857142857153</v>
      </c>
      <c r="D54" s="22">
        <f>(D17/D18)*100</f>
        <v>94.134078212290504</v>
      </c>
    </row>
    <row r="55" spans="1:4" ht="16.5" x14ac:dyDescent="0.3">
      <c r="A55" s="17" t="s">
        <v>19</v>
      </c>
      <c r="B55" s="22">
        <f>B23/B24*100</f>
        <v>29.12950018764564</v>
      </c>
      <c r="C55" s="22">
        <f>C23/C24*100</f>
        <v>22.104791375290223</v>
      </c>
      <c r="D55" s="22">
        <f>D23/D24*100</f>
        <v>30.175284357887083</v>
      </c>
    </row>
    <row r="56" spans="1:4" ht="16.5" x14ac:dyDescent="0.3">
      <c r="A56" s="17" t="s">
        <v>20</v>
      </c>
      <c r="B56" s="22">
        <f>(B54+B55)/2</f>
        <v>57.117106114765221</v>
      </c>
      <c r="C56" s="22">
        <f>(C54+C55)/2</f>
        <v>49.623824259073686</v>
      </c>
      <c r="D56" s="22">
        <f>(D54+D55)/2</f>
        <v>62.154681285088792</v>
      </c>
    </row>
    <row r="57" spans="1:4" ht="16.5" x14ac:dyDescent="0.3">
      <c r="A57" s="17"/>
      <c r="B57" s="22"/>
      <c r="C57" s="22"/>
      <c r="D57" s="22"/>
    </row>
    <row r="58" spans="1:4" ht="17.25" x14ac:dyDescent="0.35">
      <c r="A58" s="18" t="s">
        <v>31</v>
      </c>
      <c r="B58" s="22"/>
      <c r="C58" s="22"/>
      <c r="D58" s="22"/>
    </row>
    <row r="59" spans="1:4" ht="16.5" x14ac:dyDescent="0.3">
      <c r="A59" s="17" t="s">
        <v>21</v>
      </c>
      <c r="B59" s="22">
        <f>B25/B23*100</f>
        <v>100</v>
      </c>
      <c r="C59" s="22">
        <f>C25/C23*100</f>
        <v>100</v>
      </c>
      <c r="D59" s="22">
        <f>D25/D23*100</f>
        <v>100</v>
      </c>
    </row>
    <row r="60" spans="1:4" ht="16.5" x14ac:dyDescent="0.3">
      <c r="A60" s="17"/>
      <c r="B60" s="22"/>
      <c r="C60" s="22"/>
      <c r="D60" s="22"/>
    </row>
    <row r="61" spans="1:4" ht="17.25" x14ac:dyDescent="0.35">
      <c r="A61" s="18" t="s">
        <v>22</v>
      </c>
      <c r="B61" s="22"/>
      <c r="C61" s="22"/>
      <c r="D61" s="22"/>
    </row>
    <row r="62" spans="1:4" ht="16.5" x14ac:dyDescent="0.3">
      <c r="A62" s="17" t="s">
        <v>23</v>
      </c>
      <c r="B62" s="22">
        <f>((B17/B15)-1)*100</f>
        <v>8.7654734024757541</v>
      </c>
      <c r="C62" s="22">
        <f>((C17/C15)-1)*100</f>
        <v>-2.4299065420560706</v>
      </c>
      <c r="D62" s="22">
        <f>((D17/D15)-1)*100</f>
        <v>21.748554913294793</v>
      </c>
    </row>
    <row r="63" spans="1:4" ht="16.5" x14ac:dyDescent="0.3">
      <c r="A63" s="17" t="s">
        <v>24</v>
      </c>
      <c r="B63" s="22">
        <f>((B38/B37)-1)*100</f>
        <v>17.254878441384736</v>
      </c>
      <c r="C63" s="22">
        <f>((C38/C37)-1)*100</f>
        <v>13.575232532298864</v>
      </c>
      <c r="D63" s="22">
        <f>((D38/D37)-1)*100</f>
        <v>17.670635161669534</v>
      </c>
    </row>
    <row r="64" spans="1:4" ht="16.5" x14ac:dyDescent="0.3">
      <c r="A64" s="17" t="s">
        <v>25</v>
      </c>
      <c r="B64" s="22">
        <f>((B40/B39)-1)*100</f>
        <v>7.8052388991999511</v>
      </c>
      <c r="C64" s="22">
        <f>((C40/C39)-1)*100</f>
        <v>16.4037344919155</v>
      </c>
      <c r="D64" s="22">
        <f>((D40/D39)-1)*100</f>
        <v>-3.349460496290424</v>
      </c>
    </row>
    <row r="65" spans="1:6" ht="16.5" x14ac:dyDescent="0.3">
      <c r="A65" s="17"/>
      <c r="B65" s="22"/>
      <c r="C65" s="22"/>
      <c r="D65" s="22"/>
    </row>
    <row r="66" spans="1:6" ht="17.25" x14ac:dyDescent="0.35">
      <c r="A66" s="18" t="s">
        <v>26</v>
      </c>
      <c r="B66" s="22"/>
      <c r="C66" s="22"/>
      <c r="D66" s="22"/>
    </row>
    <row r="67" spans="1:6" ht="16.5" x14ac:dyDescent="0.3">
      <c r="A67" s="17" t="s">
        <v>35</v>
      </c>
      <c r="B67" s="22">
        <f t="shared" ref="B67:D68" si="0">B22/B16</f>
        <v>581679.51241671713</v>
      </c>
      <c r="C67" s="22">
        <f t="shared" si="0"/>
        <v>118641.3190184049</v>
      </c>
      <c r="D67" s="22">
        <f t="shared" si="0"/>
        <v>1033086.3636363636</v>
      </c>
    </row>
    <row r="68" spans="1:6" ht="16.5" x14ac:dyDescent="0.3">
      <c r="A68" s="17" t="s">
        <v>36</v>
      </c>
      <c r="B68" s="22">
        <f t="shared" si="0"/>
        <v>588997.8991079668</v>
      </c>
      <c r="C68" s="22">
        <f t="shared" si="0"/>
        <v>120235.95146871009</v>
      </c>
      <c r="D68" s="22">
        <f t="shared" si="0"/>
        <v>1024654.4035608309</v>
      </c>
    </row>
    <row r="69" spans="1:6" ht="16.5" x14ac:dyDescent="0.3">
      <c r="A69" s="17" t="s">
        <v>27</v>
      </c>
      <c r="B69" s="22">
        <f>(B68/B67)*B51</f>
        <v>100.32134684217128</v>
      </c>
      <c r="C69" s="22">
        <f>(C68/C67)*C51</f>
        <v>98.019254992742844</v>
      </c>
      <c r="D69" s="22">
        <f>(D68/D67)*D51</f>
        <v>99.547062910783495</v>
      </c>
    </row>
    <row r="70" spans="1:6" ht="16.5" x14ac:dyDescent="0.3">
      <c r="A70" s="17" t="s">
        <v>33</v>
      </c>
      <c r="B70" s="22">
        <f t="shared" ref="B70:D71" si="1">B22/(B16*3)</f>
        <v>193893.17080557239</v>
      </c>
      <c r="C70" s="22">
        <f t="shared" si="1"/>
        <v>39547.106339468301</v>
      </c>
      <c r="D70" s="22">
        <f t="shared" si="1"/>
        <v>344362.12121212122</v>
      </c>
    </row>
    <row r="71" spans="1:6" ht="16.5" x14ac:dyDescent="0.3">
      <c r="A71" s="17" t="s">
        <v>34</v>
      </c>
      <c r="B71" s="22">
        <f t="shared" si="1"/>
        <v>196332.63303598893</v>
      </c>
      <c r="C71" s="22">
        <f t="shared" si="1"/>
        <v>40078.650489570027</v>
      </c>
      <c r="D71" s="22">
        <f t="shared" si="1"/>
        <v>341551.46785361029</v>
      </c>
    </row>
    <row r="72" spans="1:6" ht="16.5" x14ac:dyDescent="0.3">
      <c r="A72" s="17"/>
      <c r="B72" s="22"/>
      <c r="C72" s="22"/>
      <c r="D72" s="22"/>
    </row>
    <row r="73" spans="1:6" ht="17.25" x14ac:dyDescent="0.35">
      <c r="A73" s="18" t="s">
        <v>28</v>
      </c>
      <c r="B73" s="22"/>
      <c r="C73" s="22"/>
      <c r="D73" s="22"/>
    </row>
    <row r="74" spans="1:6" ht="16.5" x14ac:dyDescent="0.3">
      <c r="A74" s="17" t="s">
        <v>29</v>
      </c>
      <c r="B74" s="22">
        <f>(B29/B28)*100</f>
        <v>100</v>
      </c>
      <c r="C74" s="22"/>
      <c r="D74" s="22"/>
    </row>
    <row r="75" spans="1:6" ht="17.25" thickBot="1" x14ac:dyDescent="0.35">
      <c r="A75" s="23" t="s">
        <v>30</v>
      </c>
      <c r="B75" s="24">
        <f>(B23/B29)*100</f>
        <v>99.694196781573652</v>
      </c>
      <c r="C75" s="24"/>
      <c r="D75" s="24"/>
      <c r="E75" s="5"/>
    </row>
    <row r="76" spans="1:6" ht="15.75" customHeight="1" thickTop="1" x14ac:dyDescent="0.25">
      <c r="A76" s="25" t="s">
        <v>103</v>
      </c>
      <c r="B76" s="25"/>
      <c r="C76" s="25"/>
      <c r="D76" s="25"/>
      <c r="E76" s="9"/>
      <c r="F76" s="9"/>
    </row>
    <row r="77" spans="1:6" ht="16.5" x14ac:dyDescent="0.3">
      <c r="A77" s="17"/>
      <c r="B77" s="17"/>
      <c r="C77" s="17"/>
      <c r="D77" s="17"/>
    </row>
    <row r="78" spans="1:6" ht="16.5" x14ac:dyDescent="0.3">
      <c r="A78" s="17"/>
      <c r="B78" s="17"/>
      <c r="C78" s="17"/>
      <c r="D78" s="17"/>
    </row>
    <row r="79" spans="1:6" ht="16.5" x14ac:dyDescent="0.3">
      <c r="A79" s="17"/>
      <c r="B79" s="17"/>
      <c r="C79" s="17"/>
      <c r="D79" s="17"/>
    </row>
    <row r="80" spans="1:6" ht="16.5" x14ac:dyDescent="0.3">
      <c r="A80" s="17"/>
      <c r="B80" s="17"/>
      <c r="C80" s="17"/>
      <c r="D80" s="17"/>
    </row>
    <row r="81" spans="1:4" ht="16.5" x14ac:dyDescent="0.3">
      <c r="A81" s="17"/>
      <c r="B81" s="17"/>
      <c r="C81" s="17"/>
      <c r="D81" s="17"/>
    </row>
    <row r="82" spans="1:4" ht="16.5" x14ac:dyDescent="0.3">
      <c r="A82" s="17"/>
      <c r="B82" s="17"/>
      <c r="C82" s="17"/>
      <c r="D82" s="17"/>
    </row>
    <row r="83" spans="1:4" ht="16.5" x14ac:dyDescent="0.3">
      <c r="A83" s="17"/>
      <c r="B83" s="17"/>
      <c r="C83" s="17"/>
      <c r="D83" s="17"/>
    </row>
    <row r="84" spans="1:4" ht="16.5" x14ac:dyDescent="0.3">
      <c r="A84" s="17"/>
      <c r="B84" s="17"/>
      <c r="C84" s="17"/>
      <c r="D84" s="17"/>
    </row>
    <row r="85" spans="1:4" ht="16.5" x14ac:dyDescent="0.3">
      <c r="A85" s="17"/>
      <c r="B85" s="17"/>
      <c r="C85" s="17"/>
      <c r="D85" s="17"/>
    </row>
    <row r="86" spans="1:4" ht="16.5" x14ac:dyDescent="0.3">
      <c r="A86" s="17"/>
      <c r="B86" s="17"/>
      <c r="C86" s="17"/>
      <c r="D86" s="17"/>
    </row>
    <row r="87" spans="1:4" ht="16.5" x14ac:dyDescent="0.3">
      <c r="A87" s="17"/>
      <c r="B87" s="17"/>
      <c r="C87" s="17"/>
      <c r="D87" s="17"/>
    </row>
    <row r="88" spans="1:4" ht="16.5" x14ac:dyDescent="0.3">
      <c r="A88" s="17"/>
      <c r="B88" s="17"/>
      <c r="C88" s="17"/>
      <c r="D88" s="17"/>
    </row>
    <row r="89" spans="1:4" ht="16.5" x14ac:dyDescent="0.3">
      <c r="A89" s="17"/>
      <c r="B89" s="17"/>
      <c r="C89" s="17"/>
      <c r="D89" s="17"/>
    </row>
    <row r="171" spans="9:13" x14ac:dyDescent="0.25">
      <c r="I171" s="3"/>
      <c r="J171" s="3"/>
      <c r="K171" s="3"/>
      <c r="L171" s="3"/>
      <c r="M171" s="3"/>
    </row>
    <row r="172" spans="9:13" x14ac:dyDescent="0.25">
      <c r="I172" s="3"/>
      <c r="J172" s="3"/>
      <c r="K172" s="3"/>
      <c r="L172" s="3"/>
      <c r="M172" s="3"/>
    </row>
    <row r="173" spans="9:13" x14ac:dyDescent="0.25">
      <c r="I173" s="3"/>
      <c r="J173" s="3"/>
      <c r="K173" s="3"/>
      <c r="L173" s="3"/>
      <c r="M173" s="3"/>
    </row>
  </sheetData>
  <mergeCells count="4">
    <mergeCell ref="A9:A10"/>
    <mergeCell ref="C9:D9"/>
    <mergeCell ref="B9:B10"/>
    <mergeCell ref="A76:D76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F87"/>
  <sheetViews>
    <sheetView showGridLines="0" zoomScale="80" zoomScaleNormal="80" workbookViewId="0">
      <pane ySplit="10" topLeftCell="A11" activePane="bottomLeft" state="frozen"/>
      <selection pane="bottomLeft" activeCell="A9" sqref="A9:A10"/>
    </sheetView>
  </sheetViews>
  <sheetFormatPr baseColWidth="10" defaultRowHeight="15" x14ac:dyDescent="0.25"/>
  <cols>
    <col min="1" max="1" width="64.140625" style="4" bestFit="1" customWidth="1"/>
    <col min="2" max="4" width="24.7109375" style="4" customWidth="1"/>
    <col min="5" max="5" width="11.42578125" style="4"/>
    <col min="6" max="6" width="15.28515625" style="4" bestFit="1" customWidth="1"/>
    <col min="7" max="16384" width="11.42578125" style="4"/>
  </cols>
  <sheetData>
    <row r="7" spans="1:5" ht="21" customHeight="1" x14ac:dyDescent="0.25"/>
    <row r="8" spans="1:5" ht="21" customHeight="1" x14ac:dyDescent="0.25"/>
    <row r="9" spans="1:5" ht="17.25" x14ac:dyDescent="0.35">
      <c r="A9" s="10" t="s">
        <v>0</v>
      </c>
      <c r="B9" s="11" t="s">
        <v>43</v>
      </c>
      <c r="C9" s="12" t="s">
        <v>1</v>
      </c>
      <c r="D9" s="12"/>
    </row>
    <row r="10" spans="1:5" ht="35.25" thickBot="1" x14ac:dyDescent="0.4">
      <c r="A10" s="13"/>
      <c r="B10" s="14"/>
      <c r="C10" s="15" t="s">
        <v>44</v>
      </c>
      <c r="D10" s="16" t="s">
        <v>45</v>
      </c>
      <c r="E10" s="5"/>
    </row>
    <row r="11" spans="1:5" ht="17.25" thickTop="1" x14ac:dyDescent="0.3">
      <c r="A11" s="17"/>
      <c r="B11" s="17"/>
      <c r="C11" s="17"/>
      <c r="D11" s="17"/>
    </row>
    <row r="12" spans="1:5" ht="17.25" x14ac:dyDescent="0.35">
      <c r="A12" s="18" t="s">
        <v>2</v>
      </c>
      <c r="B12" s="17"/>
      <c r="C12" s="17"/>
      <c r="D12" s="17"/>
    </row>
    <row r="13" spans="1:5" ht="16.5" x14ac:dyDescent="0.3">
      <c r="A13" s="17"/>
      <c r="B13" s="17"/>
      <c r="C13" s="17"/>
      <c r="D13" s="17"/>
    </row>
    <row r="14" spans="1:5" ht="17.25" x14ac:dyDescent="0.35">
      <c r="A14" s="18" t="s">
        <v>3</v>
      </c>
      <c r="B14" s="17"/>
      <c r="C14" s="17"/>
      <c r="D14" s="17"/>
    </row>
    <row r="15" spans="1:5" ht="16.5" x14ac:dyDescent="0.3">
      <c r="A15" s="17" t="s">
        <v>50</v>
      </c>
      <c r="B15" s="19">
        <f>C15+D15</f>
        <v>3402</v>
      </c>
      <c r="C15" s="19">
        <v>1973</v>
      </c>
      <c r="D15" s="19">
        <v>1429</v>
      </c>
    </row>
    <row r="16" spans="1:5" ht="16.5" x14ac:dyDescent="0.3">
      <c r="A16" s="17" t="s">
        <v>76</v>
      </c>
      <c r="B16" s="19">
        <f>SUM(C16:D16)</f>
        <v>3751</v>
      </c>
      <c r="C16" s="19">
        <v>2022</v>
      </c>
      <c r="D16" s="19">
        <v>1729</v>
      </c>
    </row>
    <row r="17" spans="1:6" ht="16.5" x14ac:dyDescent="0.3">
      <c r="A17" s="17" t="s">
        <v>77</v>
      </c>
      <c r="B17" s="19">
        <f>SUM(C17:D17)</f>
        <v>3744</v>
      </c>
      <c r="C17" s="19">
        <v>1978</v>
      </c>
      <c r="D17" s="19">
        <v>1766</v>
      </c>
    </row>
    <row r="18" spans="1:6" ht="16.5" x14ac:dyDescent="0.3">
      <c r="A18" s="17" t="s">
        <v>71</v>
      </c>
      <c r="B18" s="19">
        <f>SUM(C18:D18)</f>
        <v>3820</v>
      </c>
      <c r="C18" s="19">
        <v>2030</v>
      </c>
      <c r="D18" s="19">
        <v>1790</v>
      </c>
    </row>
    <row r="19" spans="1:6" ht="16.5" x14ac:dyDescent="0.3">
      <c r="A19" s="17"/>
      <c r="B19" s="19"/>
      <c r="C19" s="19"/>
      <c r="D19" s="19"/>
    </row>
    <row r="20" spans="1:6" ht="17.25" x14ac:dyDescent="0.35">
      <c r="A20" s="18" t="s">
        <v>4</v>
      </c>
      <c r="B20" s="19"/>
      <c r="C20" s="19"/>
      <c r="D20" s="19"/>
    </row>
    <row r="21" spans="1:6" ht="16.5" x14ac:dyDescent="0.3">
      <c r="A21" s="17" t="s">
        <v>50</v>
      </c>
      <c r="B21" s="19">
        <f>SUM(C21:D21)</f>
        <v>1826506985</v>
      </c>
      <c r="C21" s="19">
        <v>346509900</v>
      </c>
      <c r="D21" s="19">
        <v>1479997085</v>
      </c>
      <c r="F21" s="8"/>
    </row>
    <row r="22" spans="1:6" ht="16.5" x14ac:dyDescent="0.3">
      <c r="A22" s="17" t="s">
        <v>76</v>
      </c>
      <c r="B22" s="19">
        <f>SUM(C22:D22)</f>
        <v>2164549250</v>
      </c>
      <c r="C22" s="19">
        <v>346340250</v>
      </c>
      <c r="D22" s="19">
        <v>1818209000</v>
      </c>
    </row>
    <row r="23" spans="1:6" ht="16.5" x14ac:dyDescent="0.3">
      <c r="A23" s="17" t="s">
        <v>77</v>
      </c>
      <c r="B23" s="19">
        <f>SUM(C23:D23)</f>
        <v>2096275637</v>
      </c>
      <c r="C23" s="19">
        <v>330025680</v>
      </c>
      <c r="D23" s="19">
        <v>1766249957</v>
      </c>
    </row>
    <row r="24" spans="1:6" ht="16.5" x14ac:dyDescent="0.3">
      <c r="A24" s="17" t="s">
        <v>71</v>
      </c>
      <c r="B24" s="19">
        <f>SUM(C24:D24)</f>
        <v>6573515363</v>
      </c>
      <c r="C24" s="19">
        <v>851804013</v>
      </c>
      <c r="D24" s="19">
        <v>5721711350</v>
      </c>
    </row>
    <row r="25" spans="1:6" ht="16.5" x14ac:dyDescent="0.3">
      <c r="A25" s="17" t="s">
        <v>78</v>
      </c>
      <c r="B25" s="19">
        <f>B23</f>
        <v>2096275637</v>
      </c>
      <c r="C25" s="19">
        <f>C23</f>
        <v>330025680</v>
      </c>
      <c r="D25" s="19">
        <f>D23</f>
        <v>1766249957</v>
      </c>
    </row>
    <row r="26" spans="1:6" ht="16.5" x14ac:dyDescent="0.3">
      <c r="A26" s="17"/>
      <c r="B26" s="19"/>
      <c r="C26" s="19"/>
      <c r="D26" s="19"/>
    </row>
    <row r="27" spans="1:6" ht="17.25" x14ac:dyDescent="0.35">
      <c r="A27" s="18" t="s">
        <v>5</v>
      </c>
      <c r="B27" s="19"/>
      <c r="C27" s="19"/>
      <c r="D27" s="19"/>
    </row>
    <row r="28" spans="1:6" ht="16.5" x14ac:dyDescent="0.3">
      <c r="A28" s="17" t="s">
        <v>76</v>
      </c>
      <c r="B28" s="19">
        <f>B22</f>
        <v>2164549250</v>
      </c>
      <c r="C28" s="19"/>
      <c r="D28" s="19"/>
    </row>
    <row r="29" spans="1:6" ht="16.5" x14ac:dyDescent="0.3">
      <c r="A29" s="17" t="s">
        <v>77</v>
      </c>
      <c r="B29" s="19">
        <v>2506060400</v>
      </c>
      <c r="C29" s="19"/>
      <c r="D29" s="19"/>
    </row>
    <row r="30" spans="1:6" ht="16.5" x14ac:dyDescent="0.3">
      <c r="A30" s="17"/>
      <c r="B30" s="22"/>
      <c r="C30" s="22"/>
      <c r="D30" s="22"/>
    </row>
    <row r="31" spans="1:6" ht="17.25" x14ac:dyDescent="0.35">
      <c r="A31" s="18" t="s">
        <v>6</v>
      </c>
      <c r="B31" s="22"/>
      <c r="C31" s="22"/>
      <c r="D31" s="22"/>
    </row>
    <row r="32" spans="1:6" ht="16.5" x14ac:dyDescent="0.3">
      <c r="A32" s="17" t="s">
        <v>51</v>
      </c>
      <c r="B32" s="22">
        <v>1.0552807376</v>
      </c>
      <c r="C32" s="22">
        <v>1.0552807376</v>
      </c>
      <c r="D32" s="22">
        <v>1.0552807376</v>
      </c>
    </row>
    <row r="33" spans="1:4" ht="16.5" x14ac:dyDescent="0.3">
      <c r="A33" s="17" t="s">
        <v>79</v>
      </c>
      <c r="B33" s="22">
        <v>1.0586</v>
      </c>
      <c r="C33" s="22">
        <v>1.0586</v>
      </c>
      <c r="D33" s="22">
        <v>1.0586</v>
      </c>
    </row>
    <row r="34" spans="1:4" ht="16.5" x14ac:dyDescent="0.3">
      <c r="A34" s="17" t="s">
        <v>7</v>
      </c>
      <c r="B34" s="19">
        <f>SUM(C34:D34)</f>
        <v>95148</v>
      </c>
      <c r="C34" s="21">
        <v>80242</v>
      </c>
      <c r="D34" s="21">
        <v>14906</v>
      </c>
    </row>
    <row r="35" spans="1:4" ht="16.5" x14ac:dyDescent="0.3">
      <c r="A35" s="17"/>
      <c r="B35" s="19"/>
      <c r="C35" s="19"/>
      <c r="D35" s="19"/>
    </row>
    <row r="36" spans="1:4" ht="17.25" x14ac:dyDescent="0.35">
      <c r="A36" s="18" t="s">
        <v>8</v>
      </c>
      <c r="B36" s="19"/>
      <c r="C36" s="19"/>
      <c r="D36" s="19"/>
    </row>
    <row r="37" spans="1:4" ht="16.5" x14ac:dyDescent="0.3">
      <c r="A37" s="17" t="s">
        <v>52</v>
      </c>
      <c r="B37" s="19">
        <f>B21/B32</f>
        <v>1730825665.5513127</v>
      </c>
      <c r="C37" s="19">
        <f>C21/C32</f>
        <v>328358026.11924791</v>
      </c>
      <c r="D37" s="19">
        <f>D21/D32</f>
        <v>1402467639.4320648</v>
      </c>
    </row>
    <row r="38" spans="1:4" ht="16.5" x14ac:dyDescent="0.3">
      <c r="A38" s="17" t="s">
        <v>80</v>
      </c>
      <c r="B38" s="19">
        <f>B23/B33</f>
        <v>1980233928.7738523</v>
      </c>
      <c r="C38" s="19">
        <f>C23/C33</f>
        <v>311756735.31078786</v>
      </c>
      <c r="D38" s="19">
        <f>D23/D33</f>
        <v>1668477193.4630644</v>
      </c>
    </row>
    <row r="39" spans="1:4" ht="16.5" x14ac:dyDescent="0.3">
      <c r="A39" s="17" t="s">
        <v>53</v>
      </c>
      <c r="B39" s="19">
        <f>B37/B15</f>
        <v>508767.09745776386</v>
      </c>
      <c r="C39" s="19">
        <f>C37/C15</f>
        <v>166425.7608308403</v>
      </c>
      <c r="D39" s="19">
        <f>D37/D15</f>
        <v>981432.91772712721</v>
      </c>
    </row>
    <row r="40" spans="1:4" ht="16.5" x14ac:dyDescent="0.3">
      <c r="A40" s="17" t="s">
        <v>81</v>
      </c>
      <c r="B40" s="19">
        <f>B38/B17</f>
        <v>528908.63482207595</v>
      </c>
      <c r="C40" s="19">
        <f>C38/C17</f>
        <v>157612.10076379569</v>
      </c>
      <c r="D40" s="19">
        <f>D38/D17</f>
        <v>944777.57274239208</v>
      </c>
    </row>
    <row r="41" spans="1:4" ht="16.5" x14ac:dyDescent="0.3">
      <c r="A41" s="17"/>
      <c r="B41" s="22"/>
      <c r="C41" s="22"/>
      <c r="D41" s="22"/>
    </row>
    <row r="42" spans="1:4" ht="17.25" x14ac:dyDescent="0.35">
      <c r="A42" s="18" t="s">
        <v>9</v>
      </c>
      <c r="B42" s="22"/>
      <c r="C42" s="22"/>
      <c r="D42" s="22"/>
    </row>
    <row r="43" spans="1:4" ht="16.5" x14ac:dyDescent="0.3">
      <c r="A43" s="17"/>
      <c r="B43" s="22"/>
      <c r="C43" s="22"/>
      <c r="D43" s="22"/>
    </row>
    <row r="44" spans="1:4" ht="17.25" x14ac:dyDescent="0.35">
      <c r="A44" s="18" t="s">
        <v>10</v>
      </c>
      <c r="B44" s="22"/>
      <c r="C44" s="22"/>
      <c r="D44" s="22"/>
    </row>
    <row r="45" spans="1:4" ht="16.5" x14ac:dyDescent="0.3">
      <c r="A45" s="17" t="s">
        <v>11</v>
      </c>
      <c r="B45" s="22">
        <f>B16/B34*100</f>
        <v>3.9422793963089084</v>
      </c>
      <c r="C45" s="22">
        <f>C16/C34*100</f>
        <v>2.5198773709528677</v>
      </c>
      <c r="D45" s="22">
        <f>D16/D34*100</f>
        <v>11.599355964041326</v>
      </c>
    </row>
    <row r="46" spans="1:4" ht="16.5" x14ac:dyDescent="0.3">
      <c r="A46" s="17" t="s">
        <v>12</v>
      </c>
      <c r="B46" s="22">
        <f>B17/B34*100</f>
        <v>3.934922436625047</v>
      </c>
      <c r="C46" s="22">
        <f>C17/C34*100</f>
        <v>2.4650432441863361</v>
      </c>
      <c r="D46" s="22">
        <f>D17/D34*100</f>
        <v>11.847578156447067</v>
      </c>
    </row>
    <row r="47" spans="1:4" ht="16.5" x14ac:dyDescent="0.3">
      <c r="A47" s="17"/>
      <c r="B47" s="22"/>
      <c r="C47" s="22"/>
      <c r="D47" s="22"/>
    </row>
    <row r="48" spans="1:4" ht="17.25" x14ac:dyDescent="0.35">
      <c r="A48" s="18" t="s">
        <v>13</v>
      </c>
      <c r="B48" s="22"/>
      <c r="C48" s="22"/>
      <c r="D48" s="22"/>
    </row>
    <row r="49" spans="1:4" ht="16.5" x14ac:dyDescent="0.3">
      <c r="A49" s="17" t="s">
        <v>14</v>
      </c>
      <c r="B49" s="22">
        <f>B17/B16*100</f>
        <v>99.813383097840585</v>
      </c>
      <c r="C49" s="22">
        <f>C17/C16*100</f>
        <v>97.823936696340255</v>
      </c>
      <c r="D49" s="22">
        <f>D17/D16*100</f>
        <v>102.13996529786003</v>
      </c>
    </row>
    <row r="50" spans="1:4" ht="16.5" x14ac:dyDescent="0.3">
      <c r="A50" s="17" t="s">
        <v>15</v>
      </c>
      <c r="B50" s="22">
        <f>B23/B22*100</f>
        <v>96.845827693687269</v>
      </c>
      <c r="C50" s="22">
        <f>C23/C22*100</f>
        <v>95.289438637293827</v>
      </c>
      <c r="D50" s="22">
        <f>D23/D22*100</f>
        <v>97.142295357684404</v>
      </c>
    </row>
    <row r="51" spans="1:4" ht="16.5" x14ac:dyDescent="0.3">
      <c r="A51" s="17" t="s">
        <v>16</v>
      </c>
      <c r="B51" s="22">
        <f>AVERAGE(B49:B50)</f>
        <v>98.329605395763934</v>
      </c>
      <c r="C51" s="22">
        <f>AVERAGE(C49:C50)</f>
        <v>96.556687666817041</v>
      </c>
      <c r="D51" s="22">
        <f>AVERAGE(D49:D50)</f>
        <v>99.641130327772217</v>
      </c>
    </row>
    <row r="52" spans="1:4" ht="16.5" x14ac:dyDescent="0.3">
      <c r="A52" s="17"/>
      <c r="B52" s="22"/>
      <c r="C52" s="22"/>
      <c r="D52" s="22"/>
    </row>
    <row r="53" spans="1:4" ht="17.25" x14ac:dyDescent="0.35">
      <c r="A53" s="18" t="s">
        <v>17</v>
      </c>
      <c r="B53" s="22"/>
      <c r="C53" s="22"/>
      <c r="D53" s="22"/>
    </row>
    <row r="54" spans="1:4" ht="16.5" x14ac:dyDescent="0.3">
      <c r="A54" s="17" t="s">
        <v>18</v>
      </c>
      <c r="B54" s="22">
        <f>(B17/B18)*100</f>
        <v>98.010471204188477</v>
      </c>
      <c r="C54" s="22">
        <f>(C17/C18)*100</f>
        <v>97.438423645320199</v>
      </c>
      <c r="D54" s="22">
        <f>(D17/D18)*100</f>
        <v>98.659217877094974</v>
      </c>
    </row>
    <row r="55" spans="1:4" ht="16.5" x14ac:dyDescent="0.3">
      <c r="A55" s="17" t="s">
        <v>19</v>
      </c>
      <c r="B55" s="22">
        <f>B23/B24*100</f>
        <v>31.889719902370601</v>
      </c>
      <c r="C55" s="22">
        <f>C23/C24*100</f>
        <v>38.744320872317843</v>
      </c>
      <c r="D55" s="22">
        <f>D23/D24*100</f>
        <v>30.869260068493322</v>
      </c>
    </row>
    <row r="56" spans="1:4" ht="16.5" x14ac:dyDescent="0.3">
      <c r="A56" s="17" t="s">
        <v>20</v>
      </c>
      <c r="B56" s="22">
        <f>(B54+B55)/2</f>
        <v>64.950095553279539</v>
      </c>
      <c r="C56" s="22">
        <f>(C54+C55)/2</f>
        <v>68.091372258819021</v>
      </c>
      <c r="D56" s="22">
        <f>(D54+D55)/2</f>
        <v>64.764238972794146</v>
      </c>
    </row>
    <row r="57" spans="1:4" ht="16.5" x14ac:dyDescent="0.3">
      <c r="A57" s="17"/>
      <c r="B57" s="22"/>
      <c r="C57" s="22"/>
      <c r="D57" s="22"/>
    </row>
    <row r="58" spans="1:4" ht="17.25" x14ac:dyDescent="0.35">
      <c r="A58" s="18" t="s">
        <v>31</v>
      </c>
      <c r="B58" s="22"/>
      <c r="C58" s="22"/>
      <c r="D58" s="22"/>
    </row>
    <row r="59" spans="1:4" ht="16.5" x14ac:dyDescent="0.3">
      <c r="A59" s="17" t="s">
        <v>21</v>
      </c>
      <c r="B59" s="22">
        <f>B25/B23*100</f>
        <v>100</v>
      </c>
      <c r="C59" s="22">
        <f>C25/C23*100</f>
        <v>100</v>
      </c>
      <c r="D59" s="22">
        <f>D25/D23*100</f>
        <v>100</v>
      </c>
    </row>
    <row r="60" spans="1:4" ht="16.5" x14ac:dyDescent="0.3">
      <c r="A60" s="17"/>
      <c r="B60" s="22"/>
      <c r="C60" s="22"/>
      <c r="D60" s="22"/>
    </row>
    <row r="61" spans="1:4" ht="17.25" x14ac:dyDescent="0.35">
      <c r="A61" s="18" t="s">
        <v>22</v>
      </c>
      <c r="B61" s="22"/>
      <c r="C61" s="22"/>
      <c r="D61" s="22"/>
    </row>
    <row r="62" spans="1:4" ht="16.5" x14ac:dyDescent="0.3">
      <c r="A62" s="17" t="s">
        <v>23</v>
      </c>
      <c r="B62" s="22">
        <f>((B17/B15)-1)*100</f>
        <v>10.052910052910047</v>
      </c>
      <c r="C62" s="22">
        <f>((C17/C15)-1)*100</f>
        <v>0.25342118601114905</v>
      </c>
      <c r="D62" s="22">
        <f>((D17/D15)-1)*100</f>
        <v>23.582925122463273</v>
      </c>
    </row>
    <row r="63" spans="1:4" ht="16.5" x14ac:dyDescent="0.3">
      <c r="A63" s="17" t="s">
        <v>24</v>
      </c>
      <c r="B63" s="22">
        <f>((B38/B37)-1)*100</f>
        <v>14.409785351957826</v>
      </c>
      <c r="C63" s="22">
        <f>((C38/C37)-1)*100</f>
        <v>-5.0558504704956047</v>
      </c>
      <c r="D63" s="22">
        <f>((D38/D37)-1)*100</f>
        <v>18.96725076228649</v>
      </c>
    </row>
    <row r="64" spans="1:4" ht="16.5" x14ac:dyDescent="0.3">
      <c r="A64" s="17" t="s">
        <v>25</v>
      </c>
      <c r="B64" s="22">
        <f>((B40/B39)-1)*100</f>
        <v>3.9588914976924627</v>
      </c>
      <c r="C64" s="22">
        <f>((C40/C39)-1)*100</f>
        <v>-5.295850848477146</v>
      </c>
      <c r="D64" s="22">
        <f>((D40/D39)-1)*100</f>
        <v>-3.7348803288180132</v>
      </c>
    </row>
    <row r="65" spans="1:6" ht="16.5" x14ac:dyDescent="0.3">
      <c r="A65" s="17"/>
      <c r="B65" s="22"/>
      <c r="C65" s="22"/>
      <c r="D65" s="22"/>
    </row>
    <row r="66" spans="1:6" ht="17.25" x14ac:dyDescent="0.35">
      <c r="A66" s="18" t="s">
        <v>26</v>
      </c>
      <c r="B66" s="22"/>
      <c r="C66" s="22"/>
      <c r="D66" s="22"/>
    </row>
    <row r="67" spans="1:6" ht="16.5" x14ac:dyDescent="0.3">
      <c r="A67" s="17" t="s">
        <v>35</v>
      </c>
      <c r="B67" s="22">
        <f t="shared" ref="B67:D68" si="0">B22/B16</f>
        <v>577059.25086643558</v>
      </c>
      <c r="C67" s="22">
        <f t="shared" si="0"/>
        <v>171285.97922848666</v>
      </c>
      <c r="D67" s="22">
        <f t="shared" si="0"/>
        <v>1051595.7200694042</v>
      </c>
    </row>
    <row r="68" spans="1:6" ht="16.5" x14ac:dyDescent="0.3">
      <c r="A68" s="17" t="s">
        <v>36</v>
      </c>
      <c r="B68" s="22">
        <f>B23/B17</f>
        <v>559902.68082264962</v>
      </c>
      <c r="C68" s="22">
        <f t="shared" si="0"/>
        <v>166848.16986855411</v>
      </c>
      <c r="D68" s="22">
        <f t="shared" si="0"/>
        <v>1000141.5385050962</v>
      </c>
    </row>
    <row r="69" spans="1:6" ht="16.5" x14ac:dyDescent="0.3">
      <c r="A69" s="17" t="s">
        <v>27</v>
      </c>
      <c r="B69" s="22">
        <f>(B68/B67)*B51</f>
        <v>95.406164241641065</v>
      </c>
      <c r="C69" s="22">
        <f>(C68/C67)*C51</f>
        <v>94.055022473775821</v>
      </c>
      <c r="D69" s="22">
        <f>(D68/D67)*D51</f>
        <v>94.765727439274627</v>
      </c>
    </row>
    <row r="70" spans="1:6" ht="16.5" x14ac:dyDescent="0.3">
      <c r="A70" s="17" t="s">
        <v>33</v>
      </c>
      <c r="B70" s="22">
        <f t="shared" ref="B70:D71" si="1">B22/(B16*3)</f>
        <v>192353.0836221452</v>
      </c>
      <c r="C70" s="22">
        <f t="shared" si="1"/>
        <v>57095.326409495552</v>
      </c>
      <c r="D70" s="22">
        <f t="shared" si="1"/>
        <v>350531.90668980143</v>
      </c>
    </row>
    <row r="71" spans="1:6" ht="16.5" x14ac:dyDescent="0.3">
      <c r="A71" s="17" t="s">
        <v>34</v>
      </c>
      <c r="B71" s="22">
        <f t="shared" si="1"/>
        <v>186634.22694088318</v>
      </c>
      <c r="C71" s="22">
        <f t="shared" si="1"/>
        <v>55616.056622851363</v>
      </c>
      <c r="D71" s="22">
        <f t="shared" si="1"/>
        <v>333380.51283503207</v>
      </c>
    </row>
    <row r="72" spans="1:6" ht="16.5" x14ac:dyDescent="0.3">
      <c r="A72" s="17"/>
      <c r="B72" s="22"/>
      <c r="C72" s="22"/>
      <c r="D72" s="22"/>
    </row>
    <row r="73" spans="1:6" ht="17.25" x14ac:dyDescent="0.35">
      <c r="A73" s="18" t="s">
        <v>28</v>
      </c>
      <c r="B73" s="22"/>
      <c r="C73" s="22"/>
      <c r="D73" s="22"/>
    </row>
    <row r="74" spans="1:6" ht="16.5" x14ac:dyDescent="0.3">
      <c r="A74" s="17" t="s">
        <v>29</v>
      </c>
      <c r="B74" s="22">
        <f>(B29/B28)*100</f>
        <v>115.7774719147647</v>
      </c>
      <c r="C74" s="22"/>
      <c r="D74" s="22"/>
    </row>
    <row r="75" spans="1:6" ht="17.25" thickBot="1" x14ac:dyDescent="0.35">
      <c r="A75" s="23" t="s">
        <v>30</v>
      </c>
      <c r="B75" s="24">
        <f>(B23/B29)*100</f>
        <v>83.648248741331216</v>
      </c>
      <c r="C75" s="24"/>
      <c r="D75" s="24"/>
      <c r="E75" s="5"/>
    </row>
    <row r="76" spans="1:6" ht="15.75" customHeight="1" thickTop="1" x14ac:dyDescent="0.25">
      <c r="A76" s="25" t="s">
        <v>103</v>
      </c>
      <c r="B76" s="25"/>
      <c r="C76" s="25"/>
      <c r="D76" s="25"/>
      <c r="E76" s="9"/>
      <c r="F76" s="9"/>
    </row>
    <row r="87" spans="1:1" x14ac:dyDescent="0.25">
      <c r="A87" s="1"/>
    </row>
  </sheetData>
  <mergeCells count="4">
    <mergeCell ref="A9:A10"/>
    <mergeCell ref="C9:D9"/>
    <mergeCell ref="B9:B10"/>
    <mergeCell ref="A76:D76"/>
  </mergeCells>
  <pageMargins left="0.7" right="0.7" top="0.75" bottom="0.75" header="0.3" footer="0.3"/>
  <pageSetup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F88"/>
  <sheetViews>
    <sheetView showGridLines="0" zoomScale="80" zoomScaleNormal="80" workbookViewId="0">
      <pane ySplit="10" topLeftCell="A11" activePane="bottomLeft" state="frozen"/>
      <selection pane="bottomLeft" activeCell="A9" sqref="A9:A10"/>
    </sheetView>
  </sheetViews>
  <sheetFormatPr baseColWidth="10" defaultRowHeight="15" x14ac:dyDescent="0.25"/>
  <cols>
    <col min="1" max="1" width="64.140625" style="4" bestFit="1" customWidth="1"/>
    <col min="2" max="4" width="24.7109375" style="4" customWidth="1"/>
    <col min="5" max="16384" width="11.42578125" style="4"/>
  </cols>
  <sheetData>
    <row r="7" spans="1:5" ht="21" customHeight="1" x14ac:dyDescent="0.25"/>
    <row r="8" spans="1:5" ht="21" customHeight="1" x14ac:dyDescent="0.25"/>
    <row r="9" spans="1:5" ht="17.25" x14ac:dyDescent="0.35">
      <c r="A9" s="10" t="s">
        <v>0</v>
      </c>
      <c r="B9" s="11" t="s">
        <v>43</v>
      </c>
      <c r="C9" s="12" t="s">
        <v>1</v>
      </c>
      <c r="D9" s="12"/>
    </row>
    <row r="10" spans="1:5" ht="35.25" thickBot="1" x14ac:dyDescent="0.4">
      <c r="A10" s="13"/>
      <c r="B10" s="14"/>
      <c r="C10" s="15" t="s">
        <v>44</v>
      </c>
      <c r="D10" s="16" t="s">
        <v>45</v>
      </c>
      <c r="E10" s="5"/>
    </row>
    <row r="11" spans="1:5" ht="17.25" thickTop="1" x14ac:dyDescent="0.3">
      <c r="A11" s="17"/>
      <c r="B11" s="17"/>
      <c r="C11" s="17"/>
      <c r="D11" s="17"/>
    </row>
    <row r="12" spans="1:5" ht="17.25" x14ac:dyDescent="0.35">
      <c r="A12" s="18" t="s">
        <v>2</v>
      </c>
      <c r="B12" s="17"/>
      <c r="C12" s="17"/>
      <c r="D12" s="17"/>
    </row>
    <row r="13" spans="1:5" ht="16.5" x14ac:dyDescent="0.3">
      <c r="A13" s="17"/>
      <c r="B13" s="17"/>
      <c r="C13" s="17"/>
      <c r="D13" s="17"/>
    </row>
    <row r="14" spans="1:5" ht="17.25" x14ac:dyDescent="0.35">
      <c r="A14" s="18" t="s">
        <v>3</v>
      </c>
      <c r="B14" s="17"/>
      <c r="C14" s="17"/>
      <c r="D14" s="17"/>
    </row>
    <row r="15" spans="1:5" ht="16.5" x14ac:dyDescent="0.3">
      <c r="A15" s="17" t="s">
        <v>54</v>
      </c>
      <c r="B15" s="19">
        <f>SUM(C15:D15)</f>
        <v>3402</v>
      </c>
      <c r="C15" s="19">
        <f>+'II Trimestre'!C15</f>
        <v>1973</v>
      </c>
      <c r="D15" s="19">
        <f>+'II Trimestre'!D15</f>
        <v>1429</v>
      </c>
    </row>
    <row r="16" spans="1:5" ht="16.5" x14ac:dyDescent="0.3">
      <c r="A16" s="17" t="s">
        <v>82</v>
      </c>
      <c r="B16" s="19">
        <f>SUM(C16:D16)</f>
        <v>3751</v>
      </c>
      <c r="C16" s="19">
        <f>+'II Trimestre'!C16</f>
        <v>2022</v>
      </c>
      <c r="D16" s="19">
        <f>+'II Trimestre'!D16</f>
        <v>1729</v>
      </c>
    </row>
    <row r="17" spans="1:4" ht="16.5" x14ac:dyDescent="0.3">
      <c r="A17" s="17" t="s">
        <v>83</v>
      </c>
      <c r="B17" s="19">
        <f>SUM(C17:D17)</f>
        <v>3744</v>
      </c>
      <c r="C17" s="19">
        <f>+'II Trimestre'!C17</f>
        <v>1978</v>
      </c>
      <c r="D17" s="19">
        <f>+'II Trimestre'!D17</f>
        <v>1766</v>
      </c>
    </row>
    <row r="18" spans="1:4" ht="16.5" x14ac:dyDescent="0.3">
      <c r="A18" s="17" t="s">
        <v>71</v>
      </c>
      <c r="B18" s="19">
        <f>SUM(C18:D18)</f>
        <v>3820</v>
      </c>
      <c r="C18" s="19">
        <f>+'II Trimestre'!C18</f>
        <v>2030</v>
      </c>
      <c r="D18" s="19">
        <f>+'II Trimestre'!D18</f>
        <v>1790</v>
      </c>
    </row>
    <row r="19" spans="1:4" ht="16.5" x14ac:dyDescent="0.3">
      <c r="A19" s="17"/>
      <c r="B19" s="19"/>
      <c r="C19" s="19"/>
      <c r="D19" s="19"/>
    </row>
    <row r="20" spans="1:4" ht="17.25" x14ac:dyDescent="0.35">
      <c r="A20" s="18" t="s">
        <v>4</v>
      </c>
      <c r="B20" s="19"/>
      <c r="C20" s="19"/>
      <c r="D20" s="19"/>
    </row>
    <row r="21" spans="1:4" ht="16.5" x14ac:dyDescent="0.3">
      <c r="A21" s="17" t="s">
        <v>54</v>
      </c>
      <c r="B21" s="19">
        <f>SUM(C21:D21)</f>
        <v>3429046361</v>
      </c>
      <c r="C21" s="19">
        <f>+'I Trimestre'!C21+'II Trimestre'!C21</f>
        <v>509196350</v>
      </c>
      <c r="D21" s="19">
        <f>+'I Trimestre'!D21+'II Trimestre'!D21</f>
        <v>2919850011</v>
      </c>
    </row>
    <row r="22" spans="1:4" ht="16.5" x14ac:dyDescent="0.3">
      <c r="A22" s="17" t="s">
        <v>82</v>
      </c>
      <c r="B22" s="19">
        <f>SUM(C22:D22)</f>
        <v>4085255000</v>
      </c>
      <c r="C22" s="19">
        <f>+'I Trimestre'!C22+'II Trimestre'!C22</f>
        <v>539725600</v>
      </c>
      <c r="D22" s="19">
        <f>+'I Trimestre'!D22+'II Trimestre'!D22</f>
        <v>3545529400</v>
      </c>
    </row>
    <row r="23" spans="1:4" ht="16.5" x14ac:dyDescent="0.3">
      <c r="A23" s="17" t="s">
        <v>84</v>
      </c>
      <c r="B23" s="19">
        <f>SUM(C23:D23)</f>
        <v>4011107807</v>
      </c>
      <c r="C23" s="19">
        <f>+'I Trimestre'!C23+'II Trimestre'!C23</f>
        <v>518315180</v>
      </c>
      <c r="D23" s="19">
        <f>+'I Trimestre'!D23+'II Trimestre'!D23</f>
        <v>3492792627</v>
      </c>
    </row>
    <row r="24" spans="1:4" ht="16.5" x14ac:dyDescent="0.3">
      <c r="A24" s="17" t="s">
        <v>71</v>
      </c>
      <c r="B24" s="19">
        <f>SUM(C24:D24)</f>
        <v>6573515363</v>
      </c>
      <c r="C24" s="19">
        <f>'II Trimestre'!C24</f>
        <v>851804013</v>
      </c>
      <c r="D24" s="19">
        <f>'II Trimestre'!D24</f>
        <v>5721711350</v>
      </c>
    </row>
    <row r="25" spans="1:4" ht="16.5" x14ac:dyDescent="0.3">
      <c r="A25" s="17" t="s">
        <v>85</v>
      </c>
      <c r="B25" s="19">
        <f>SUM(C25:D25)</f>
        <v>4011107807</v>
      </c>
      <c r="C25" s="19">
        <f>+'I Trimestre'!C25+'II Trimestre'!C25</f>
        <v>518315180</v>
      </c>
      <c r="D25" s="19">
        <f>+'I Trimestre'!D25+'II Trimestre'!D25</f>
        <v>3492792627</v>
      </c>
    </row>
    <row r="26" spans="1:4" ht="16.5" x14ac:dyDescent="0.3">
      <c r="A26" s="17"/>
      <c r="B26" s="19"/>
      <c r="C26" s="19"/>
      <c r="D26" s="19"/>
    </row>
    <row r="27" spans="1:4" ht="17.25" x14ac:dyDescent="0.35">
      <c r="A27" s="18" t="s">
        <v>5</v>
      </c>
      <c r="B27" s="19"/>
      <c r="C27" s="19"/>
      <c r="D27" s="19"/>
    </row>
    <row r="28" spans="1:4" ht="16.5" x14ac:dyDescent="0.3">
      <c r="A28" s="17" t="s">
        <v>86</v>
      </c>
      <c r="B28" s="19">
        <f>B22</f>
        <v>4085255000</v>
      </c>
      <c r="C28" s="19"/>
      <c r="D28" s="19"/>
    </row>
    <row r="29" spans="1:4" ht="16.5" x14ac:dyDescent="0.3">
      <c r="A29" s="17" t="s">
        <v>84</v>
      </c>
      <c r="B29" s="19">
        <f>'I Trimestre'!B29+'II Trimestre'!B29</f>
        <v>4426766150</v>
      </c>
      <c r="C29" s="19"/>
      <c r="D29" s="19"/>
    </row>
    <row r="30" spans="1:4" ht="16.5" x14ac:dyDescent="0.3">
      <c r="A30" s="17"/>
      <c r="B30" s="22"/>
      <c r="C30" s="22"/>
      <c r="D30" s="22"/>
    </row>
    <row r="31" spans="1:4" ht="17.25" x14ac:dyDescent="0.35">
      <c r="A31" s="18" t="s">
        <v>6</v>
      </c>
      <c r="B31" s="22"/>
      <c r="C31" s="22"/>
      <c r="D31" s="22"/>
    </row>
    <row r="32" spans="1:4" ht="16.5" x14ac:dyDescent="0.3">
      <c r="A32" s="17" t="s">
        <v>87</v>
      </c>
      <c r="B32" s="22">
        <v>1.0552807376</v>
      </c>
      <c r="C32" s="22">
        <v>1.0552807376</v>
      </c>
      <c r="D32" s="22">
        <v>1.0552807376</v>
      </c>
    </row>
    <row r="33" spans="1:4" ht="16.5" x14ac:dyDescent="0.3">
      <c r="A33" s="17" t="s">
        <v>88</v>
      </c>
      <c r="B33" s="22">
        <v>1.0586</v>
      </c>
      <c r="C33" s="22">
        <v>1.0586</v>
      </c>
      <c r="D33" s="22">
        <v>1.0586</v>
      </c>
    </row>
    <row r="34" spans="1:4" ht="16.5" x14ac:dyDescent="0.3">
      <c r="A34" s="17" t="s">
        <v>7</v>
      </c>
      <c r="B34" s="19">
        <f>SUM(C34:D34)</f>
        <v>95148</v>
      </c>
      <c r="C34" s="21">
        <v>80242</v>
      </c>
      <c r="D34" s="21">
        <v>14906</v>
      </c>
    </row>
    <row r="35" spans="1:4" ht="16.5" x14ac:dyDescent="0.3">
      <c r="A35" s="17"/>
      <c r="B35" s="19"/>
      <c r="C35" s="19"/>
      <c r="D35" s="19"/>
    </row>
    <row r="36" spans="1:4" ht="17.25" x14ac:dyDescent="0.35">
      <c r="A36" s="18" t="s">
        <v>8</v>
      </c>
      <c r="B36" s="19"/>
      <c r="C36" s="19"/>
      <c r="D36" s="19"/>
    </row>
    <row r="37" spans="1:4" ht="16.5" x14ac:dyDescent="0.3">
      <c r="A37" s="17" t="s">
        <v>55</v>
      </c>
      <c r="B37" s="19">
        <f>B21/B32</f>
        <v>3249416234.7723689</v>
      </c>
      <c r="C37" s="19">
        <f>C21/C32</f>
        <v>482522168.61084116</v>
      </c>
      <c r="D37" s="19">
        <f>D21/D32</f>
        <v>2766894066.1615276</v>
      </c>
    </row>
    <row r="38" spans="1:4" ht="16.5" x14ac:dyDescent="0.3">
      <c r="A38" s="17" t="s">
        <v>89</v>
      </c>
      <c r="B38" s="19">
        <f>B23/B33</f>
        <v>3789068398.8286419</v>
      </c>
      <c r="C38" s="19">
        <f>C23/C33</f>
        <v>489623257.13206124</v>
      </c>
      <c r="D38" s="19">
        <f>D23/D33</f>
        <v>3299445141.6965804</v>
      </c>
    </row>
    <row r="39" spans="1:4" ht="16.5" x14ac:dyDescent="0.3">
      <c r="A39" s="17" t="s">
        <v>56</v>
      </c>
      <c r="B39" s="19">
        <f>B37/B15</f>
        <v>955148.80504772754</v>
      </c>
      <c r="C39" s="19">
        <f>C37/C15</f>
        <v>244562.68049206343</v>
      </c>
      <c r="D39" s="19">
        <f>D37/D15</f>
        <v>1936244.9728212231</v>
      </c>
    </row>
    <row r="40" spans="1:4" ht="16.5" x14ac:dyDescent="0.3">
      <c r="A40" s="17" t="s">
        <v>90</v>
      </c>
      <c r="B40" s="19">
        <f>B38/B17</f>
        <v>1012037.4996871373</v>
      </c>
      <c r="C40" s="19">
        <f>C38/C17</f>
        <v>247534.5081557438</v>
      </c>
      <c r="D40" s="19">
        <f>D38/D17</f>
        <v>1868315.4822743942</v>
      </c>
    </row>
    <row r="41" spans="1:4" ht="16.5" x14ac:dyDescent="0.3">
      <c r="A41" s="17"/>
      <c r="B41" s="22"/>
      <c r="C41" s="22"/>
      <c r="D41" s="22"/>
    </row>
    <row r="42" spans="1:4" ht="17.25" x14ac:dyDescent="0.35">
      <c r="A42" s="18" t="s">
        <v>9</v>
      </c>
      <c r="B42" s="22"/>
      <c r="C42" s="22"/>
      <c r="D42" s="22"/>
    </row>
    <row r="43" spans="1:4" ht="16.5" x14ac:dyDescent="0.3">
      <c r="A43" s="17"/>
      <c r="B43" s="22"/>
      <c r="C43" s="22"/>
      <c r="D43" s="22"/>
    </row>
    <row r="44" spans="1:4" ht="17.25" x14ac:dyDescent="0.35">
      <c r="A44" s="18" t="s">
        <v>10</v>
      </c>
      <c r="B44" s="22"/>
      <c r="C44" s="22"/>
      <c r="D44" s="22"/>
    </row>
    <row r="45" spans="1:4" ht="16.5" x14ac:dyDescent="0.3">
      <c r="A45" s="17" t="s">
        <v>11</v>
      </c>
      <c r="B45" s="22">
        <f>B16/B34*100</f>
        <v>3.9422793963089084</v>
      </c>
      <c r="C45" s="22">
        <f>C16/C34*100</f>
        <v>2.5198773709528677</v>
      </c>
      <c r="D45" s="22">
        <f>D16/D34*100</f>
        <v>11.599355964041326</v>
      </c>
    </row>
    <row r="46" spans="1:4" ht="16.5" x14ac:dyDescent="0.3">
      <c r="A46" s="17" t="s">
        <v>12</v>
      </c>
      <c r="B46" s="22">
        <f>B17/B34*100</f>
        <v>3.934922436625047</v>
      </c>
      <c r="C46" s="22">
        <f>C17/C34*100</f>
        <v>2.4650432441863361</v>
      </c>
      <c r="D46" s="22">
        <f>D17/D34*100</f>
        <v>11.847578156447067</v>
      </c>
    </row>
    <row r="47" spans="1:4" ht="16.5" x14ac:dyDescent="0.3">
      <c r="A47" s="17"/>
      <c r="B47" s="22"/>
      <c r="C47" s="22"/>
      <c r="D47" s="22"/>
    </row>
    <row r="48" spans="1:4" ht="17.25" x14ac:dyDescent="0.35">
      <c r="A48" s="18" t="s">
        <v>13</v>
      </c>
      <c r="B48" s="22"/>
      <c r="C48" s="22"/>
      <c r="D48" s="22"/>
    </row>
    <row r="49" spans="1:4" ht="16.5" x14ac:dyDescent="0.3">
      <c r="A49" s="17" t="s">
        <v>14</v>
      </c>
      <c r="B49" s="22">
        <f>B17/B16*100</f>
        <v>99.813383097840585</v>
      </c>
      <c r="C49" s="22">
        <f>C17/C16*100</f>
        <v>97.823936696340255</v>
      </c>
      <c r="D49" s="22">
        <f>D17/D16*100</f>
        <v>102.13996529786003</v>
      </c>
    </row>
    <row r="50" spans="1:4" ht="16.5" x14ac:dyDescent="0.3">
      <c r="A50" s="17" t="s">
        <v>15</v>
      </c>
      <c r="B50" s="22">
        <f>B23/B22*100</f>
        <v>98.185004534600651</v>
      </c>
      <c r="C50" s="22">
        <f>C23/C22*100</f>
        <v>96.03309163026546</v>
      </c>
      <c r="D50" s="22">
        <f>D23/D22*100</f>
        <v>98.512583959958135</v>
      </c>
    </row>
    <row r="51" spans="1:4" ht="16.5" x14ac:dyDescent="0.3">
      <c r="A51" s="17" t="s">
        <v>16</v>
      </c>
      <c r="B51" s="22">
        <f>AVERAGE(B49:B50)</f>
        <v>98.999193816220611</v>
      </c>
      <c r="C51" s="22">
        <f>AVERAGE(C49:C50)</f>
        <v>96.92851416330285</v>
      </c>
      <c r="D51" s="22">
        <f>AVERAGE(D49:D50)</f>
        <v>100.32627462890909</v>
      </c>
    </row>
    <row r="52" spans="1:4" ht="16.5" x14ac:dyDescent="0.3">
      <c r="A52" s="17"/>
      <c r="B52" s="22"/>
      <c r="C52" s="22"/>
      <c r="D52" s="22"/>
    </row>
    <row r="53" spans="1:4" ht="17.25" x14ac:dyDescent="0.35">
      <c r="A53" s="18" t="s">
        <v>17</v>
      </c>
      <c r="B53" s="22"/>
      <c r="C53" s="22"/>
      <c r="D53" s="22"/>
    </row>
    <row r="54" spans="1:4" ht="16.5" x14ac:dyDescent="0.3">
      <c r="A54" s="17" t="s">
        <v>18</v>
      </c>
      <c r="B54" s="22">
        <f>(B17/B18)*100</f>
        <v>98.010471204188477</v>
      </c>
      <c r="C54" s="22">
        <f>(C17/C18)*100</f>
        <v>97.438423645320199</v>
      </c>
      <c r="D54" s="22">
        <f>(D17/D18)*100</f>
        <v>98.659217877094974</v>
      </c>
    </row>
    <row r="55" spans="1:4" ht="16.5" x14ac:dyDescent="0.3">
      <c r="A55" s="17" t="s">
        <v>19</v>
      </c>
      <c r="B55" s="22">
        <f>B23/B24*100</f>
        <v>61.019220090016233</v>
      </c>
      <c r="C55" s="22">
        <f>C23/C24*100</f>
        <v>60.849112247608062</v>
      </c>
      <c r="D55" s="22">
        <f>D23/D24*100</f>
        <v>61.044544426380412</v>
      </c>
    </row>
    <row r="56" spans="1:4" ht="16.5" x14ac:dyDescent="0.3">
      <c r="A56" s="17" t="s">
        <v>20</v>
      </c>
      <c r="B56" s="22">
        <f>(B54+B55)/2</f>
        <v>79.514845647102362</v>
      </c>
      <c r="C56" s="22">
        <f>(C54+C55)/2</f>
        <v>79.143767946464123</v>
      </c>
      <c r="D56" s="22">
        <f>(D54+D55)/2</f>
        <v>79.8518811517377</v>
      </c>
    </row>
    <row r="57" spans="1:4" ht="17.25" x14ac:dyDescent="0.35">
      <c r="A57" s="18"/>
      <c r="B57" s="22"/>
      <c r="C57" s="22"/>
      <c r="D57" s="22"/>
    </row>
    <row r="58" spans="1:4" ht="17.25" x14ac:dyDescent="0.35">
      <c r="A58" s="18" t="s">
        <v>32</v>
      </c>
      <c r="B58" s="22"/>
      <c r="C58" s="22"/>
      <c r="D58" s="22"/>
    </row>
    <row r="59" spans="1:4" ht="16.5" x14ac:dyDescent="0.3">
      <c r="A59" s="17" t="s">
        <v>21</v>
      </c>
      <c r="B59" s="22">
        <f>B25/B23*100</f>
        <v>100</v>
      </c>
      <c r="C59" s="22">
        <f>C25/C23*100</f>
        <v>100</v>
      </c>
      <c r="D59" s="22">
        <f>D25/D23*100</f>
        <v>100</v>
      </c>
    </row>
    <row r="60" spans="1:4" ht="16.5" x14ac:dyDescent="0.3">
      <c r="A60" s="17"/>
      <c r="B60" s="22"/>
      <c r="C60" s="22"/>
      <c r="D60" s="22"/>
    </row>
    <row r="61" spans="1:4" ht="17.25" x14ac:dyDescent="0.35">
      <c r="A61" s="18" t="s">
        <v>22</v>
      </c>
      <c r="B61" s="22"/>
      <c r="C61" s="22"/>
      <c r="D61" s="22"/>
    </row>
    <row r="62" spans="1:4" ht="16.5" x14ac:dyDescent="0.3">
      <c r="A62" s="17" t="s">
        <v>23</v>
      </c>
      <c r="B62" s="22">
        <f>((B17/B15)-1)*100</f>
        <v>10.052910052910047</v>
      </c>
      <c r="C62" s="22">
        <f>((C17/C15)-1)*100</f>
        <v>0.25342118601114905</v>
      </c>
      <c r="D62" s="22">
        <f>((D17/D15)-1)*100</f>
        <v>23.582925122463273</v>
      </c>
    </row>
    <row r="63" spans="1:4" ht="16.5" x14ac:dyDescent="0.3">
      <c r="A63" s="17" t="s">
        <v>24</v>
      </c>
      <c r="B63" s="22">
        <f>((B38/B37)-1)*100</f>
        <v>16.607665040920104</v>
      </c>
      <c r="C63" s="22">
        <f>((C38/C37)-1)*100</f>
        <v>1.4716605750288769</v>
      </c>
      <c r="D63" s="22">
        <f>((D38/D37)-1)*100</f>
        <v>19.247252074014277</v>
      </c>
    </row>
    <row r="64" spans="1:4" ht="16.5" x14ac:dyDescent="0.3">
      <c r="A64" s="17" t="s">
        <v>25</v>
      </c>
      <c r="B64" s="22">
        <f>((B40/B39)-1)*100</f>
        <v>5.9560033304514315</v>
      </c>
      <c r="C64" s="22">
        <f>((C40/C39)-1)*100</f>
        <v>1.215159916345776</v>
      </c>
      <c r="D64" s="22">
        <f>((D40/D39)-1)*100</f>
        <v>-3.508310750981658</v>
      </c>
    </row>
    <row r="65" spans="1:6" ht="16.5" x14ac:dyDescent="0.3">
      <c r="A65" s="17"/>
      <c r="B65" s="22"/>
      <c r="C65" s="22"/>
      <c r="D65" s="22"/>
    </row>
    <row r="66" spans="1:6" ht="17.25" x14ac:dyDescent="0.35">
      <c r="A66" s="18" t="s">
        <v>26</v>
      </c>
      <c r="B66" s="22"/>
      <c r="C66" s="22"/>
      <c r="D66" s="22"/>
    </row>
    <row r="67" spans="1:6" ht="16.5" x14ac:dyDescent="0.3">
      <c r="A67" s="17" t="s">
        <v>37</v>
      </c>
      <c r="B67" s="22">
        <f t="shared" ref="B67:D68" si="0">B22/B16</f>
        <v>1089110.9037589976</v>
      </c>
      <c r="C67" s="22">
        <f t="shared" si="0"/>
        <v>266926.60731948563</v>
      </c>
      <c r="D67" s="22">
        <f t="shared" si="0"/>
        <v>2050624.2914979758</v>
      </c>
    </row>
    <row r="68" spans="1:6" ht="16.5" x14ac:dyDescent="0.3">
      <c r="A68" s="17" t="s">
        <v>38</v>
      </c>
      <c r="B68" s="22">
        <f t="shared" si="0"/>
        <v>1071342.8971688035</v>
      </c>
      <c r="C68" s="22">
        <f t="shared" si="0"/>
        <v>262040.03033367038</v>
      </c>
      <c r="D68" s="22">
        <f t="shared" si="0"/>
        <v>1977798.7695356738</v>
      </c>
    </row>
    <row r="69" spans="1:6" ht="16.5" x14ac:dyDescent="0.3">
      <c r="A69" s="17" t="s">
        <v>27</v>
      </c>
      <c r="B69" s="22">
        <f>(B68/B67)*B51</f>
        <v>97.384098124790683</v>
      </c>
      <c r="C69" s="22">
        <f>(C68/C67)*C51</f>
        <v>95.154061435131212</v>
      </c>
      <c r="D69" s="22">
        <f>(D68/D67)*D51</f>
        <v>96.763304392637139</v>
      </c>
    </row>
    <row r="70" spans="1:6" ht="16.5" x14ac:dyDescent="0.3">
      <c r="A70" s="17" t="s">
        <v>33</v>
      </c>
      <c r="B70" s="22">
        <f t="shared" ref="B70:D71" si="1">B22/(B16*6)</f>
        <v>181518.48395983293</v>
      </c>
      <c r="C70" s="22">
        <f t="shared" si="1"/>
        <v>44487.767886580943</v>
      </c>
      <c r="D70" s="22">
        <f t="shared" si="1"/>
        <v>341770.71524966264</v>
      </c>
    </row>
    <row r="71" spans="1:6" ht="16.5" x14ac:dyDescent="0.3">
      <c r="A71" s="17" t="s">
        <v>34</v>
      </c>
      <c r="B71" s="22">
        <f t="shared" si="1"/>
        <v>178557.14952813392</v>
      </c>
      <c r="C71" s="22">
        <f t="shared" si="1"/>
        <v>43673.338388945063</v>
      </c>
      <c r="D71" s="22">
        <f t="shared" si="1"/>
        <v>329633.12825594563</v>
      </c>
    </row>
    <row r="72" spans="1:6" ht="16.5" x14ac:dyDescent="0.3">
      <c r="A72" s="17"/>
      <c r="B72" s="22"/>
      <c r="C72" s="22"/>
      <c r="D72" s="22"/>
    </row>
    <row r="73" spans="1:6" ht="17.25" x14ac:dyDescent="0.35">
      <c r="A73" s="18" t="s">
        <v>28</v>
      </c>
      <c r="B73" s="22"/>
      <c r="C73" s="22"/>
      <c r="D73" s="22"/>
    </row>
    <row r="74" spans="1:6" ht="16.5" x14ac:dyDescent="0.3">
      <c r="A74" s="17" t="s">
        <v>29</v>
      </c>
      <c r="B74" s="22">
        <f>(B29/B28)*100</f>
        <v>108.35960423523134</v>
      </c>
      <c r="C74" s="22"/>
      <c r="D74" s="22"/>
    </row>
    <row r="75" spans="1:6" ht="17.25" thickBot="1" x14ac:dyDescent="0.35">
      <c r="A75" s="23" t="s">
        <v>30</v>
      </c>
      <c r="B75" s="24">
        <f>(B23/B29)*100</f>
        <v>90.610338813582914</v>
      </c>
      <c r="C75" s="24"/>
      <c r="D75" s="24"/>
    </row>
    <row r="76" spans="1:6" ht="17.25" thickTop="1" x14ac:dyDescent="0.25">
      <c r="A76" s="25" t="s">
        <v>103</v>
      </c>
      <c r="B76" s="25"/>
      <c r="C76" s="25"/>
      <c r="D76" s="25"/>
      <c r="E76" s="9"/>
      <c r="F76" s="9"/>
    </row>
    <row r="77" spans="1:6" ht="16.5" x14ac:dyDescent="0.3">
      <c r="A77" s="17"/>
      <c r="B77" s="17"/>
      <c r="C77" s="17"/>
      <c r="D77" s="17"/>
    </row>
    <row r="78" spans="1:6" ht="16.5" x14ac:dyDescent="0.3">
      <c r="A78" s="17"/>
      <c r="B78" s="17"/>
      <c r="C78" s="17"/>
      <c r="D78" s="17"/>
    </row>
    <row r="79" spans="1:6" ht="16.5" x14ac:dyDescent="0.3">
      <c r="A79" s="17"/>
      <c r="B79" s="17"/>
      <c r="C79" s="17"/>
      <c r="D79" s="17"/>
    </row>
    <row r="80" spans="1:6" ht="16.5" x14ac:dyDescent="0.3">
      <c r="A80" s="17"/>
      <c r="B80" s="17"/>
      <c r="C80" s="17"/>
      <c r="D80" s="17"/>
    </row>
    <row r="88" spans="1:1" x14ac:dyDescent="0.25">
      <c r="A88" s="1"/>
    </row>
  </sheetData>
  <mergeCells count="4">
    <mergeCell ref="A9:A10"/>
    <mergeCell ref="C9:D9"/>
    <mergeCell ref="B9:B10"/>
    <mergeCell ref="A76:D76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E87"/>
  <sheetViews>
    <sheetView showGridLines="0" zoomScale="80" zoomScaleNormal="80" workbookViewId="0">
      <pane ySplit="10" topLeftCell="A11" activePane="bottomLeft" state="frozen"/>
      <selection pane="bottomLeft" activeCell="A9" sqref="A9:A10"/>
    </sheetView>
  </sheetViews>
  <sheetFormatPr baseColWidth="10" defaultRowHeight="15" x14ac:dyDescent="0.25"/>
  <cols>
    <col min="1" max="1" width="64.140625" style="4" bestFit="1" customWidth="1"/>
    <col min="2" max="4" width="24.7109375" style="4" customWidth="1"/>
    <col min="5" max="5" width="11.42578125" style="4"/>
    <col min="6" max="6" width="21.140625" style="4" customWidth="1"/>
    <col min="7" max="16384" width="11.42578125" style="4"/>
  </cols>
  <sheetData>
    <row r="7" spans="1:5" ht="21" customHeight="1" x14ac:dyDescent="0.25"/>
    <row r="8" spans="1:5" ht="21" customHeight="1" x14ac:dyDescent="0.25"/>
    <row r="9" spans="1:5" s="2" customFormat="1" ht="17.25" x14ac:dyDescent="0.35">
      <c r="A9" s="10" t="s">
        <v>0</v>
      </c>
      <c r="B9" s="11" t="s">
        <v>43</v>
      </c>
      <c r="C9" s="12" t="s">
        <v>1</v>
      </c>
      <c r="D9" s="12"/>
    </row>
    <row r="10" spans="1:5" s="2" customFormat="1" ht="35.25" thickBot="1" x14ac:dyDescent="0.4">
      <c r="A10" s="13"/>
      <c r="B10" s="14"/>
      <c r="C10" s="16" t="s">
        <v>44</v>
      </c>
      <c r="D10" s="16" t="s">
        <v>45</v>
      </c>
      <c r="E10" s="6"/>
    </row>
    <row r="11" spans="1:5" ht="17.25" thickTop="1" x14ac:dyDescent="0.3">
      <c r="A11" s="17"/>
      <c r="B11" s="17"/>
      <c r="C11" s="17"/>
      <c r="D11" s="17"/>
    </row>
    <row r="12" spans="1:5" ht="17.25" x14ac:dyDescent="0.35">
      <c r="A12" s="18" t="s">
        <v>2</v>
      </c>
      <c r="B12" s="17"/>
      <c r="C12" s="17"/>
      <c r="D12" s="17"/>
    </row>
    <row r="13" spans="1:5" ht="16.5" x14ac:dyDescent="0.3">
      <c r="A13" s="17"/>
      <c r="B13" s="17"/>
      <c r="C13" s="17"/>
      <c r="D13" s="17"/>
    </row>
    <row r="14" spans="1:5" ht="17.25" x14ac:dyDescent="0.35">
      <c r="A14" s="18" t="s">
        <v>3</v>
      </c>
      <c r="B14" s="17"/>
      <c r="C14" s="17"/>
      <c r="D14" s="17"/>
    </row>
    <row r="15" spans="1:5" ht="16.5" x14ac:dyDescent="0.3">
      <c r="A15" s="17" t="s">
        <v>57</v>
      </c>
      <c r="B15" s="19">
        <f>SUM(C15:D15)</f>
        <v>3533</v>
      </c>
      <c r="C15" s="19">
        <v>2032</v>
      </c>
      <c r="D15" s="19">
        <v>1501</v>
      </c>
    </row>
    <row r="16" spans="1:5" ht="16.5" x14ac:dyDescent="0.3">
      <c r="A16" s="17" t="s">
        <v>91</v>
      </c>
      <c r="B16" s="19">
        <f>SUM(C16:D16)</f>
        <v>3820</v>
      </c>
      <c r="C16" s="19">
        <v>2030</v>
      </c>
      <c r="D16" s="19">
        <v>1790</v>
      </c>
    </row>
    <row r="17" spans="1:4" ht="16.5" x14ac:dyDescent="0.3">
      <c r="A17" s="17" t="s">
        <v>92</v>
      </c>
      <c r="B17" s="19">
        <f>SUM(C17:D17)</f>
        <v>3965</v>
      </c>
      <c r="C17" s="19">
        <v>2106</v>
      </c>
      <c r="D17" s="19">
        <v>1859</v>
      </c>
    </row>
    <row r="18" spans="1:4" ht="16.5" x14ac:dyDescent="0.3">
      <c r="A18" s="17" t="s">
        <v>71</v>
      </c>
      <c r="B18" s="19">
        <f>SUM(C18:D18)</f>
        <v>3820</v>
      </c>
      <c r="C18" s="19">
        <v>2030</v>
      </c>
      <c r="D18" s="19">
        <v>1790</v>
      </c>
    </row>
    <row r="19" spans="1:4" ht="16.5" x14ac:dyDescent="0.3">
      <c r="A19" s="17"/>
      <c r="B19" s="19"/>
      <c r="C19" s="19"/>
      <c r="D19" s="19"/>
    </row>
    <row r="20" spans="1:4" ht="17.25" x14ac:dyDescent="0.35">
      <c r="A20" s="18" t="s">
        <v>4</v>
      </c>
      <c r="B20" s="19"/>
      <c r="C20" s="19"/>
      <c r="D20" s="19"/>
    </row>
    <row r="21" spans="1:4" ht="16.5" x14ac:dyDescent="0.3">
      <c r="A21" s="17" t="s">
        <v>57</v>
      </c>
      <c r="B21" s="19">
        <f>SUM(C21:D21)</f>
        <v>1849333774</v>
      </c>
      <c r="C21" s="19">
        <v>331716600</v>
      </c>
      <c r="D21" s="19">
        <v>1517617174</v>
      </c>
    </row>
    <row r="22" spans="1:4" ht="16.5" x14ac:dyDescent="0.3">
      <c r="A22" s="17" t="s">
        <v>91</v>
      </c>
      <c r="B22" s="19">
        <f>SUM(C22:D22)</f>
        <v>2171707913</v>
      </c>
      <c r="C22" s="19">
        <v>312078413</v>
      </c>
      <c r="D22" s="19">
        <v>1859629500</v>
      </c>
    </row>
    <row r="23" spans="1:4" ht="16.5" x14ac:dyDescent="0.3">
      <c r="A23" s="17" t="s">
        <v>92</v>
      </c>
      <c r="B23" s="19">
        <f>SUM(C23:D23)</f>
        <v>2216498861.4499998</v>
      </c>
      <c r="C23" s="19">
        <v>348681680</v>
      </c>
      <c r="D23" s="19">
        <v>1867817181.45</v>
      </c>
    </row>
    <row r="24" spans="1:4" ht="16.5" x14ac:dyDescent="0.3">
      <c r="A24" s="17" t="s">
        <v>71</v>
      </c>
      <c r="B24" s="19">
        <f>SUM(C24:D24)</f>
        <v>6573515363</v>
      </c>
      <c r="C24" s="19">
        <v>851804013</v>
      </c>
      <c r="D24" s="19">
        <v>5721711350</v>
      </c>
    </row>
    <row r="25" spans="1:4" ht="16.5" x14ac:dyDescent="0.3">
      <c r="A25" s="17" t="s">
        <v>93</v>
      </c>
      <c r="B25" s="19">
        <f>B23</f>
        <v>2216498861.4499998</v>
      </c>
      <c r="C25" s="19">
        <f>C23</f>
        <v>348681680</v>
      </c>
      <c r="D25" s="19">
        <f>D23</f>
        <v>1867817181.45</v>
      </c>
    </row>
    <row r="26" spans="1:4" ht="16.5" x14ac:dyDescent="0.3">
      <c r="A26" s="17"/>
      <c r="B26" s="19"/>
      <c r="C26" s="19"/>
      <c r="D26" s="19"/>
    </row>
    <row r="27" spans="1:4" ht="17.25" x14ac:dyDescent="0.35">
      <c r="A27" s="18" t="s">
        <v>5</v>
      </c>
      <c r="B27" s="19"/>
      <c r="C27" s="19"/>
      <c r="D27" s="19"/>
    </row>
    <row r="28" spans="1:4" ht="16.5" x14ac:dyDescent="0.3">
      <c r="A28" s="17" t="s">
        <v>91</v>
      </c>
      <c r="B28" s="19">
        <f>B22</f>
        <v>2171707913</v>
      </c>
      <c r="C28" s="19"/>
      <c r="D28" s="19"/>
    </row>
    <row r="29" spans="1:4" ht="16.5" x14ac:dyDescent="0.3">
      <c r="A29" s="17" t="s">
        <v>92</v>
      </c>
      <c r="B29" s="19">
        <v>1830196763</v>
      </c>
      <c r="C29" s="19"/>
      <c r="D29" s="19"/>
    </row>
    <row r="30" spans="1:4" ht="16.5" x14ac:dyDescent="0.3">
      <c r="A30" s="17"/>
      <c r="B30" s="22"/>
      <c r="C30" s="22"/>
      <c r="D30" s="22"/>
    </row>
    <row r="31" spans="1:4" ht="17.25" x14ac:dyDescent="0.35">
      <c r="A31" s="18" t="s">
        <v>6</v>
      </c>
      <c r="B31" s="22"/>
      <c r="C31" s="22"/>
      <c r="D31" s="22"/>
    </row>
    <row r="32" spans="1:4" ht="16.5" x14ac:dyDescent="0.3">
      <c r="A32" s="17" t="s">
        <v>58</v>
      </c>
      <c r="B32" s="22">
        <v>1.060947463</v>
      </c>
      <c r="C32" s="22">
        <v>1.060947463</v>
      </c>
      <c r="D32" s="22">
        <v>1.060947463</v>
      </c>
    </row>
    <row r="33" spans="1:4" ht="16.5" x14ac:dyDescent="0.3">
      <c r="A33" s="17" t="s">
        <v>94</v>
      </c>
      <c r="B33" s="22">
        <v>1.0641</v>
      </c>
      <c r="C33" s="22">
        <v>1.0641</v>
      </c>
      <c r="D33" s="22">
        <v>1.0641</v>
      </c>
    </row>
    <row r="34" spans="1:4" ht="16.5" x14ac:dyDescent="0.3">
      <c r="A34" s="17" t="s">
        <v>7</v>
      </c>
      <c r="B34" s="19">
        <f>C34+D34</f>
        <v>95148</v>
      </c>
      <c r="C34" s="21">
        <v>80242</v>
      </c>
      <c r="D34" s="21">
        <v>14906</v>
      </c>
    </row>
    <row r="35" spans="1:4" ht="16.5" x14ac:dyDescent="0.3">
      <c r="A35" s="17"/>
      <c r="B35" s="19"/>
      <c r="C35" s="19"/>
      <c r="D35" s="19"/>
    </row>
    <row r="36" spans="1:4" ht="17.25" x14ac:dyDescent="0.35">
      <c r="A36" s="18" t="s">
        <v>8</v>
      </c>
      <c r="B36" s="19"/>
      <c r="C36" s="19"/>
      <c r="D36" s="19"/>
    </row>
    <row r="37" spans="1:4" ht="16.5" x14ac:dyDescent="0.3">
      <c r="A37" s="17" t="s">
        <v>59</v>
      </c>
      <c r="B37" s="19">
        <f>B21/B32</f>
        <v>1743096466.5966687</v>
      </c>
      <c r="C37" s="19">
        <f>C21/C32</f>
        <v>312660722.20203799</v>
      </c>
      <c r="D37" s="19">
        <f>D21/D32</f>
        <v>1430435744.3946309</v>
      </c>
    </row>
    <row r="38" spans="1:4" ht="16.5" x14ac:dyDescent="0.3">
      <c r="A38" s="17" t="s">
        <v>95</v>
      </c>
      <c r="B38" s="19">
        <f>B23/B33</f>
        <v>2082979852.8803682</v>
      </c>
      <c r="C38" s="19">
        <f>C23/C33</f>
        <v>327677549.10252792</v>
      </c>
      <c r="D38" s="19">
        <f>D23/D33</f>
        <v>1755302303.7778404</v>
      </c>
    </row>
    <row r="39" spans="1:4" ht="16.5" x14ac:dyDescent="0.3">
      <c r="A39" s="17" t="s">
        <v>60</v>
      </c>
      <c r="B39" s="19">
        <f>B37/B15</f>
        <v>493375.7335399572</v>
      </c>
      <c r="C39" s="19">
        <f>C37/C15</f>
        <v>153868.46565060926</v>
      </c>
      <c r="D39" s="19">
        <f>D37/D15</f>
        <v>952988.50392713584</v>
      </c>
    </row>
    <row r="40" spans="1:4" ht="16.5" x14ac:dyDescent="0.3">
      <c r="A40" s="17" t="s">
        <v>96</v>
      </c>
      <c r="B40" s="19">
        <f>B38/B17</f>
        <v>525341.70312241314</v>
      </c>
      <c r="C40" s="19">
        <f>C38/C17</f>
        <v>155592.37849122882</v>
      </c>
      <c r="D40" s="19">
        <f>D38/D17</f>
        <v>944218.5603969018</v>
      </c>
    </row>
    <row r="41" spans="1:4" ht="16.5" x14ac:dyDescent="0.3">
      <c r="A41" s="17"/>
      <c r="B41" s="22"/>
      <c r="C41" s="22"/>
      <c r="D41" s="22"/>
    </row>
    <row r="42" spans="1:4" ht="17.25" x14ac:dyDescent="0.35">
      <c r="A42" s="18" t="s">
        <v>9</v>
      </c>
      <c r="B42" s="22"/>
      <c r="C42" s="22"/>
      <c r="D42" s="22"/>
    </row>
    <row r="43" spans="1:4" ht="16.5" x14ac:dyDescent="0.3">
      <c r="A43" s="17"/>
      <c r="B43" s="22"/>
      <c r="C43" s="22"/>
      <c r="D43" s="22"/>
    </row>
    <row r="44" spans="1:4" ht="17.25" x14ac:dyDescent="0.35">
      <c r="A44" s="18" t="s">
        <v>10</v>
      </c>
      <c r="B44" s="22"/>
      <c r="C44" s="22"/>
      <c r="D44" s="22"/>
    </row>
    <row r="45" spans="1:4" ht="16.5" x14ac:dyDescent="0.3">
      <c r="A45" s="17" t="s">
        <v>11</v>
      </c>
      <c r="B45" s="22">
        <f>B16/B34*100</f>
        <v>4.0147979989069658</v>
      </c>
      <c r="C45" s="22">
        <f>C16/C34*100</f>
        <v>2.5298472121831459</v>
      </c>
      <c r="D45" s="22">
        <f>D16/D34*100</f>
        <v>12.008587146115659</v>
      </c>
    </row>
    <row r="46" spans="1:4" ht="16.5" x14ac:dyDescent="0.3">
      <c r="A46" s="17" t="s">
        <v>12</v>
      </c>
      <c r="B46" s="22">
        <f>B17/B34*100</f>
        <v>4.1671921637869422</v>
      </c>
      <c r="C46" s="22">
        <f>C17/C34*100</f>
        <v>2.6245607038707908</v>
      </c>
      <c r="D46" s="22">
        <f>D17/D34*100</f>
        <v>12.471487991412854</v>
      </c>
    </row>
    <row r="47" spans="1:4" ht="16.5" x14ac:dyDescent="0.3">
      <c r="A47" s="17"/>
      <c r="B47" s="22"/>
      <c r="C47" s="22"/>
      <c r="D47" s="22"/>
    </row>
    <row r="48" spans="1:4" ht="17.25" x14ac:dyDescent="0.35">
      <c r="A48" s="18" t="s">
        <v>13</v>
      </c>
      <c r="B48" s="22"/>
      <c r="C48" s="22"/>
      <c r="D48" s="22"/>
    </row>
    <row r="49" spans="1:4" ht="16.5" x14ac:dyDescent="0.3">
      <c r="A49" s="17" t="s">
        <v>14</v>
      </c>
      <c r="B49" s="22">
        <f>B17/B16*100</f>
        <v>103.7958115183246</v>
      </c>
      <c r="C49" s="22">
        <f>C17/C16*100</f>
        <v>103.74384236453203</v>
      </c>
      <c r="D49" s="22">
        <f>D17/D16*100</f>
        <v>103.85474860335195</v>
      </c>
    </row>
    <row r="50" spans="1:4" ht="16.5" x14ac:dyDescent="0.3">
      <c r="A50" s="17" t="s">
        <v>15</v>
      </c>
      <c r="B50" s="22">
        <f>B23/B22*100</f>
        <v>102.06247572161422</v>
      </c>
      <c r="C50" s="22">
        <f>C23/C22*100</f>
        <v>111.72886860328914</v>
      </c>
      <c r="D50" s="22">
        <f>D23/D22*100</f>
        <v>100.44028562947619</v>
      </c>
    </row>
    <row r="51" spans="1:4" ht="16.5" x14ac:dyDescent="0.3">
      <c r="A51" s="17" t="s">
        <v>16</v>
      </c>
      <c r="B51" s="22">
        <f>AVERAGE(B49:B50)</f>
        <v>102.92914361996941</v>
      </c>
      <c r="C51" s="22">
        <f>AVERAGE(C49:C50)</f>
        <v>107.73635548391059</v>
      </c>
      <c r="D51" s="22">
        <f>AVERAGE(D49:D50)</f>
        <v>102.14751711641406</v>
      </c>
    </row>
    <row r="52" spans="1:4" ht="16.5" x14ac:dyDescent="0.3">
      <c r="A52" s="17"/>
      <c r="B52" s="22"/>
      <c r="C52" s="22"/>
      <c r="D52" s="22"/>
    </row>
    <row r="53" spans="1:4" ht="17.25" x14ac:dyDescent="0.35">
      <c r="A53" s="18" t="s">
        <v>17</v>
      </c>
      <c r="B53" s="22"/>
      <c r="C53" s="22"/>
      <c r="D53" s="22"/>
    </row>
    <row r="54" spans="1:4" ht="16.5" x14ac:dyDescent="0.3">
      <c r="A54" s="17" t="s">
        <v>18</v>
      </c>
      <c r="B54" s="22">
        <f>(B17/B18)*100</f>
        <v>103.7958115183246</v>
      </c>
      <c r="C54" s="22">
        <f>(C17/C18)*100</f>
        <v>103.74384236453203</v>
      </c>
      <c r="D54" s="22">
        <f>(D17/D18)*100</f>
        <v>103.85474860335195</v>
      </c>
    </row>
    <row r="55" spans="1:4" ht="16.5" x14ac:dyDescent="0.3">
      <c r="A55" s="17" t="s">
        <v>19</v>
      </c>
      <c r="B55" s="22">
        <f>B23/B24*100</f>
        <v>33.718622974944132</v>
      </c>
      <c r="C55" s="22">
        <f>C23/C24*100</f>
        <v>40.934496043516525</v>
      </c>
      <c r="D55" s="22">
        <f>D23/D24*100</f>
        <v>32.644379752746531</v>
      </c>
    </row>
    <row r="56" spans="1:4" ht="16.5" x14ac:dyDescent="0.3">
      <c r="A56" s="17" t="s">
        <v>20</v>
      </c>
      <c r="B56" s="22">
        <f>(B54+B55)/2</f>
        <v>68.757217246634369</v>
      </c>
      <c r="C56" s="22">
        <f>(C54+C55)/2</f>
        <v>72.339169204024273</v>
      </c>
      <c r="D56" s="22">
        <f>(D54+D55)/2</f>
        <v>68.249564178049241</v>
      </c>
    </row>
    <row r="57" spans="1:4" ht="16.5" x14ac:dyDescent="0.3">
      <c r="A57" s="17"/>
      <c r="B57" s="22"/>
      <c r="C57" s="22"/>
      <c r="D57" s="22"/>
    </row>
    <row r="58" spans="1:4" ht="17.25" x14ac:dyDescent="0.35">
      <c r="A58" s="18" t="s">
        <v>32</v>
      </c>
      <c r="B58" s="22"/>
      <c r="C58" s="22"/>
      <c r="D58" s="22"/>
    </row>
    <row r="59" spans="1:4" ht="16.5" x14ac:dyDescent="0.3">
      <c r="A59" s="17" t="s">
        <v>21</v>
      </c>
      <c r="B59" s="22">
        <f>B25/B23*100</f>
        <v>100</v>
      </c>
      <c r="C59" s="22">
        <f>C25/C23*100</f>
        <v>100</v>
      </c>
      <c r="D59" s="22">
        <f>D25/D23*100</f>
        <v>100</v>
      </c>
    </row>
    <row r="60" spans="1:4" ht="16.5" x14ac:dyDescent="0.3">
      <c r="A60" s="17"/>
      <c r="B60" s="22"/>
      <c r="C60" s="22"/>
      <c r="D60" s="22"/>
    </row>
    <row r="61" spans="1:4" ht="17.25" x14ac:dyDescent="0.35">
      <c r="A61" s="18" t="s">
        <v>22</v>
      </c>
      <c r="B61" s="22"/>
      <c r="C61" s="22"/>
      <c r="D61" s="22"/>
    </row>
    <row r="62" spans="1:4" ht="16.5" x14ac:dyDescent="0.3">
      <c r="A62" s="17" t="s">
        <v>23</v>
      </c>
      <c r="B62" s="22">
        <f>((B17/B15)-1)*100</f>
        <v>12.227568638550812</v>
      </c>
      <c r="C62" s="22">
        <f>((C17/C15)-1)*100</f>
        <v>3.6417322834645605</v>
      </c>
      <c r="D62" s="22">
        <f>((D17/D15)-1)*100</f>
        <v>23.850766155896075</v>
      </c>
    </row>
    <row r="63" spans="1:4" ht="16.5" x14ac:dyDescent="0.3">
      <c r="A63" s="17" t="s">
        <v>24</v>
      </c>
      <c r="B63" s="22">
        <f>((B38/B37)-1)*100</f>
        <v>19.498828251732348</v>
      </c>
      <c r="C63" s="22">
        <f>((C38/C37)-1)*100</f>
        <v>4.8029144162170079</v>
      </c>
      <c r="D63" s="22">
        <f>((D38/D37)-1)*100</f>
        <v>22.711020796022897</v>
      </c>
    </row>
    <row r="64" spans="1:4" ht="16.5" x14ac:dyDescent="0.3">
      <c r="A64" s="17" t="s">
        <v>25</v>
      </c>
      <c r="B64" s="22">
        <f>((B40/B39)-1)*100</f>
        <v>6.4790315796646514</v>
      </c>
      <c r="C64" s="22">
        <f>((C40/C39)-1)*100</f>
        <v>1.1203808612312294</v>
      </c>
      <c r="D64" s="22">
        <f>((D40/D39)-1)*100</f>
        <v>-0.92025701192557374</v>
      </c>
    </row>
    <row r="65" spans="1:5" ht="16.5" x14ac:dyDescent="0.3">
      <c r="A65" s="17"/>
      <c r="B65" s="22"/>
      <c r="C65" s="22"/>
      <c r="D65" s="22"/>
    </row>
    <row r="66" spans="1:5" ht="17.25" x14ac:dyDescent="0.35">
      <c r="A66" s="18" t="s">
        <v>26</v>
      </c>
      <c r="B66" s="22"/>
      <c r="C66" s="22"/>
      <c r="D66" s="22"/>
    </row>
    <row r="67" spans="1:5" ht="16.5" x14ac:dyDescent="0.3">
      <c r="A67" s="17" t="s">
        <v>35</v>
      </c>
      <c r="B67" s="22">
        <f t="shared" ref="B67:D68" si="0">B22/B16</f>
        <v>568509.92486910999</v>
      </c>
      <c r="C67" s="22">
        <f t="shared" si="0"/>
        <v>153733.20837438424</v>
      </c>
      <c r="D67" s="22">
        <f t="shared" si="0"/>
        <v>1038899.1620111732</v>
      </c>
    </row>
    <row r="68" spans="1:5" ht="16.5" x14ac:dyDescent="0.3">
      <c r="A68" s="17" t="s">
        <v>36</v>
      </c>
      <c r="B68" s="22">
        <f t="shared" si="0"/>
        <v>559016.10629255988</v>
      </c>
      <c r="C68" s="22">
        <f t="shared" si="0"/>
        <v>165565.84995251661</v>
      </c>
      <c r="D68" s="22">
        <f t="shared" si="0"/>
        <v>1004742.9701183432</v>
      </c>
    </row>
    <row r="69" spans="1:5" ht="16.5" x14ac:dyDescent="0.3">
      <c r="A69" s="17" t="s">
        <v>27</v>
      </c>
      <c r="B69" s="22">
        <f>(B68/B67)*B51</f>
        <v>101.21028072414109</v>
      </c>
      <c r="C69" s="22">
        <f>(C68/C67)*C51</f>
        <v>116.02868017325717</v>
      </c>
      <c r="D69" s="22">
        <f>(D68/D67)*D51</f>
        <v>98.789183291935686</v>
      </c>
    </row>
    <row r="70" spans="1:5" ht="16.5" x14ac:dyDescent="0.3">
      <c r="A70" s="17" t="s">
        <v>33</v>
      </c>
      <c r="B70" s="22">
        <f t="shared" ref="B70:D71" si="1">B22/(B16*3)</f>
        <v>189503.3082897033</v>
      </c>
      <c r="C70" s="22">
        <f t="shared" si="1"/>
        <v>51244.402791461413</v>
      </c>
      <c r="D70" s="22">
        <f t="shared" si="1"/>
        <v>346299.72067039105</v>
      </c>
    </row>
    <row r="71" spans="1:5" ht="16.5" x14ac:dyDescent="0.3">
      <c r="A71" s="17" t="s">
        <v>34</v>
      </c>
      <c r="B71" s="22">
        <f t="shared" si="1"/>
        <v>186338.70209751994</v>
      </c>
      <c r="C71" s="22">
        <f t="shared" si="1"/>
        <v>55188.616650838871</v>
      </c>
      <c r="D71" s="22">
        <f t="shared" si="1"/>
        <v>334914.3233727811</v>
      </c>
    </row>
    <row r="72" spans="1:5" ht="16.5" x14ac:dyDescent="0.3">
      <c r="A72" s="17"/>
      <c r="B72" s="22"/>
      <c r="C72" s="22"/>
      <c r="D72" s="22"/>
    </row>
    <row r="73" spans="1:5" ht="17.25" x14ac:dyDescent="0.35">
      <c r="A73" s="18" t="s">
        <v>28</v>
      </c>
      <c r="B73" s="22"/>
      <c r="C73" s="22"/>
      <c r="D73" s="22"/>
    </row>
    <row r="74" spans="1:5" ht="16.5" x14ac:dyDescent="0.3">
      <c r="A74" s="17" t="s">
        <v>29</v>
      </c>
      <c r="B74" s="22">
        <f>(B29/B28)*100</f>
        <v>84.274535817837673</v>
      </c>
      <c r="C74" s="22"/>
      <c r="D74" s="22"/>
    </row>
    <row r="75" spans="1:5" ht="17.25" thickBot="1" x14ac:dyDescent="0.35">
      <c r="A75" s="23" t="s">
        <v>30</v>
      </c>
      <c r="B75" s="24">
        <f>(B23/B29)*100</f>
        <v>121.1071348316006</v>
      </c>
      <c r="C75" s="24"/>
      <c r="D75" s="24"/>
      <c r="E75" s="5"/>
    </row>
    <row r="76" spans="1:5" ht="17.25" thickTop="1" x14ac:dyDescent="0.25">
      <c r="A76" s="25" t="s">
        <v>103</v>
      </c>
      <c r="B76" s="25"/>
      <c r="C76" s="25"/>
      <c r="D76" s="25"/>
    </row>
    <row r="77" spans="1:5" ht="16.5" x14ac:dyDescent="0.3">
      <c r="A77" s="17"/>
      <c r="B77" s="17"/>
      <c r="C77" s="17"/>
      <c r="D77" s="17"/>
    </row>
    <row r="87" spans="1:1" x14ac:dyDescent="0.25">
      <c r="A87" s="1"/>
    </row>
  </sheetData>
  <mergeCells count="4">
    <mergeCell ref="A9:A10"/>
    <mergeCell ref="C9:D9"/>
    <mergeCell ref="B9:B10"/>
    <mergeCell ref="A76:D76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E87"/>
  <sheetViews>
    <sheetView showGridLines="0" zoomScale="80" zoomScaleNormal="80" workbookViewId="0">
      <pane ySplit="10" topLeftCell="A11" activePane="bottomLeft" state="frozen"/>
      <selection pane="bottomLeft" activeCell="A9" sqref="A9:A10"/>
    </sheetView>
  </sheetViews>
  <sheetFormatPr baseColWidth="10" defaultRowHeight="15" x14ac:dyDescent="0.25"/>
  <cols>
    <col min="1" max="1" width="64.140625" style="4" bestFit="1" customWidth="1"/>
    <col min="2" max="4" width="24.5703125" style="4" customWidth="1"/>
    <col min="5" max="16384" width="11.42578125" style="4"/>
  </cols>
  <sheetData>
    <row r="7" spans="1:5" ht="21" customHeight="1" x14ac:dyDescent="0.25"/>
    <row r="8" spans="1:5" ht="21" customHeight="1" x14ac:dyDescent="0.25"/>
    <row r="9" spans="1:5" s="2" customFormat="1" ht="17.25" x14ac:dyDescent="0.35">
      <c r="A9" s="10" t="s">
        <v>0</v>
      </c>
      <c r="B9" s="11" t="s">
        <v>43</v>
      </c>
      <c r="C9" s="12" t="s">
        <v>1</v>
      </c>
      <c r="D9" s="12"/>
    </row>
    <row r="10" spans="1:5" s="2" customFormat="1" ht="35.25" thickBot="1" x14ac:dyDescent="0.4">
      <c r="A10" s="13"/>
      <c r="B10" s="14"/>
      <c r="C10" s="16" t="s">
        <v>44</v>
      </c>
      <c r="D10" s="16" t="s">
        <v>45</v>
      </c>
      <c r="E10" s="6"/>
    </row>
    <row r="11" spans="1:5" ht="17.25" thickTop="1" x14ac:dyDescent="0.3">
      <c r="A11" s="17"/>
      <c r="B11" s="17"/>
      <c r="C11" s="17"/>
      <c r="D11" s="17"/>
    </row>
    <row r="12" spans="1:5" ht="17.25" x14ac:dyDescent="0.35">
      <c r="A12" s="18" t="s">
        <v>2</v>
      </c>
      <c r="B12" s="17"/>
      <c r="C12" s="17"/>
      <c r="D12" s="17"/>
    </row>
    <row r="13" spans="1:5" ht="16.5" x14ac:dyDescent="0.3">
      <c r="A13" s="17"/>
      <c r="B13" s="17"/>
      <c r="C13" s="17"/>
      <c r="D13" s="17"/>
    </row>
    <row r="14" spans="1:5" ht="17.25" x14ac:dyDescent="0.35">
      <c r="A14" s="18" t="s">
        <v>3</v>
      </c>
      <c r="B14" s="17"/>
      <c r="C14" s="17"/>
      <c r="D14" s="17"/>
    </row>
    <row r="15" spans="1:5" ht="16.5" x14ac:dyDescent="0.3">
      <c r="A15" s="17" t="s">
        <v>61</v>
      </c>
      <c r="B15" s="19">
        <f>SUM(C15:D15)</f>
        <v>3533</v>
      </c>
      <c r="C15" s="19">
        <f>+'III Trimestre'!C15</f>
        <v>2032</v>
      </c>
      <c r="D15" s="19">
        <f>'III Trimestre'!D15</f>
        <v>1501</v>
      </c>
    </row>
    <row r="16" spans="1:5" ht="16.5" x14ac:dyDescent="0.3">
      <c r="A16" s="17" t="s">
        <v>97</v>
      </c>
      <c r="B16" s="19">
        <f>SUM(C16:D16)</f>
        <v>3820</v>
      </c>
      <c r="C16" s="19">
        <f>+'III Trimestre'!C16</f>
        <v>2030</v>
      </c>
      <c r="D16" s="19">
        <f>+'III Trimestre'!D16</f>
        <v>1790</v>
      </c>
    </row>
    <row r="17" spans="1:4" ht="16.5" x14ac:dyDescent="0.3">
      <c r="A17" s="17" t="s">
        <v>98</v>
      </c>
      <c r="B17" s="19">
        <f>SUM(C17:D17)</f>
        <v>3965</v>
      </c>
      <c r="C17" s="19">
        <f>+'III Trimestre'!C17</f>
        <v>2106</v>
      </c>
      <c r="D17" s="19">
        <f>+'III Trimestre'!D17</f>
        <v>1859</v>
      </c>
    </row>
    <row r="18" spans="1:4" ht="16.5" x14ac:dyDescent="0.3">
      <c r="A18" s="17" t="s">
        <v>71</v>
      </c>
      <c r="B18" s="19">
        <f>SUM(C18:D18)</f>
        <v>3820</v>
      </c>
      <c r="C18" s="19">
        <f>+'III Trimestre'!C18</f>
        <v>2030</v>
      </c>
      <c r="D18" s="19">
        <f>+'III Trimestre'!D18</f>
        <v>1790</v>
      </c>
    </row>
    <row r="19" spans="1:4" ht="16.5" x14ac:dyDescent="0.3">
      <c r="A19" s="17"/>
      <c r="B19" s="19"/>
      <c r="C19" s="19"/>
      <c r="D19" s="19"/>
    </row>
    <row r="20" spans="1:4" ht="17.25" x14ac:dyDescent="0.35">
      <c r="A20" s="18" t="s">
        <v>4</v>
      </c>
      <c r="B20" s="19"/>
      <c r="C20" s="19"/>
      <c r="D20" s="19"/>
    </row>
    <row r="21" spans="1:4" ht="16.5" x14ac:dyDescent="0.3">
      <c r="A21" s="17" t="s">
        <v>61</v>
      </c>
      <c r="B21" s="19">
        <f>SUM(C21:D21)</f>
        <v>5278380135</v>
      </c>
      <c r="C21" s="19">
        <f>+'I Trimestre'!C21+'II Trimestre'!C21+'III Trimestre'!C21</f>
        <v>840912950</v>
      </c>
      <c r="D21" s="19">
        <f>+'I Trimestre'!D21+'II Trimestre'!D21+'III Trimestre'!D21</f>
        <v>4437467185</v>
      </c>
    </row>
    <row r="22" spans="1:4" ht="16.5" x14ac:dyDescent="0.3">
      <c r="A22" s="17" t="s">
        <v>97</v>
      </c>
      <c r="B22" s="19">
        <f>SUM(C22:D22)</f>
        <v>6256962913</v>
      </c>
      <c r="C22" s="19">
        <f>+'I Trimestre'!C22+'II Trimestre'!C22+'III Trimestre'!C22</f>
        <v>851804013</v>
      </c>
      <c r="D22" s="19">
        <f>+'I Trimestre'!D22+'II Trimestre'!D22+'III Trimestre'!D22</f>
        <v>5405158900</v>
      </c>
    </row>
    <row r="23" spans="1:4" ht="16.5" x14ac:dyDescent="0.3">
      <c r="A23" s="17" t="s">
        <v>98</v>
      </c>
      <c r="B23" s="19">
        <f>SUM(C23:D23)</f>
        <v>6227606668.4499998</v>
      </c>
      <c r="C23" s="19">
        <f>+'I Trimestre'!C23+'II Trimestre'!C23+'III Trimestre'!C23</f>
        <v>866996860</v>
      </c>
      <c r="D23" s="19">
        <f>+'I Trimestre'!D23+'II Trimestre'!D23+'III Trimestre'!D23</f>
        <v>5360609808.4499998</v>
      </c>
    </row>
    <row r="24" spans="1:4" ht="16.5" x14ac:dyDescent="0.3">
      <c r="A24" s="17" t="s">
        <v>71</v>
      </c>
      <c r="B24" s="19">
        <f>SUM(C24:D24)</f>
        <v>6573515363</v>
      </c>
      <c r="C24" s="19">
        <f>+'III Trimestre'!C24</f>
        <v>851804013</v>
      </c>
      <c r="D24" s="19">
        <f>+'III Trimestre'!D24</f>
        <v>5721711350</v>
      </c>
    </row>
    <row r="25" spans="1:4" ht="16.5" x14ac:dyDescent="0.3">
      <c r="A25" s="17" t="s">
        <v>99</v>
      </c>
      <c r="B25" s="19">
        <f>SUM(C25:D25)</f>
        <v>6227606668.4499998</v>
      </c>
      <c r="C25" s="19">
        <f>+'I Trimestre'!C25+'II Trimestre'!C25+'III Trimestre'!C25</f>
        <v>866996860</v>
      </c>
      <c r="D25" s="19">
        <f>+'I Trimestre'!D25+'II Trimestre'!D25+'III Trimestre'!D25</f>
        <v>5360609808.4499998</v>
      </c>
    </row>
    <row r="26" spans="1:4" ht="16.5" x14ac:dyDescent="0.3">
      <c r="A26" s="17"/>
      <c r="B26" s="19"/>
      <c r="C26" s="19"/>
      <c r="D26" s="19"/>
    </row>
    <row r="27" spans="1:4" ht="17.25" x14ac:dyDescent="0.35">
      <c r="A27" s="18" t="s">
        <v>5</v>
      </c>
      <c r="B27" s="19"/>
      <c r="C27" s="19"/>
      <c r="D27" s="19"/>
    </row>
    <row r="28" spans="1:4" ht="16.5" x14ac:dyDescent="0.3">
      <c r="A28" s="17" t="s">
        <v>97</v>
      </c>
      <c r="B28" s="19">
        <f>B22</f>
        <v>6256962913</v>
      </c>
      <c r="C28" s="19"/>
      <c r="D28" s="19"/>
    </row>
    <row r="29" spans="1:4" ht="16.5" x14ac:dyDescent="0.3">
      <c r="A29" s="17" t="s">
        <v>98</v>
      </c>
      <c r="B29" s="19">
        <f>'I Trimestre'!B29+'II Trimestre'!B29+'III Trimestre'!B29</f>
        <v>6256962913</v>
      </c>
      <c r="C29" s="19"/>
      <c r="D29" s="19"/>
    </row>
    <row r="30" spans="1:4" ht="16.5" x14ac:dyDescent="0.3">
      <c r="A30" s="17"/>
      <c r="B30" s="22"/>
      <c r="C30" s="22"/>
      <c r="D30" s="22"/>
    </row>
    <row r="31" spans="1:4" ht="17.25" x14ac:dyDescent="0.35">
      <c r="A31" s="18" t="s">
        <v>6</v>
      </c>
      <c r="B31" s="22"/>
      <c r="C31" s="22"/>
      <c r="D31" s="22"/>
    </row>
    <row r="32" spans="1:4" ht="16.5" x14ac:dyDescent="0.3">
      <c r="A32" s="17" t="s">
        <v>62</v>
      </c>
      <c r="B32" s="22">
        <v>1.060947463</v>
      </c>
      <c r="C32" s="22">
        <v>1.060947463</v>
      </c>
      <c r="D32" s="22">
        <v>1.060947463</v>
      </c>
    </row>
    <row r="33" spans="1:4" ht="16.5" x14ac:dyDescent="0.3">
      <c r="A33" s="17" t="s">
        <v>100</v>
      </c>
      <c r="B33" s="22">
        <v>1.0641</v>
      </c>
      <c r="C33" s="22">
        <v>1.0641</v>
      </c>
      <c r="D33" s="22">
        <v>1.0641</v>
      </c>
    </row>
    <row r="34" spans="1:4" ht="16.5" x14ac:dyDescent="0.3">
      <c r="A34" s="17" t="s">
        <v>7</v>
      </c>
      <c r="B34" s="19">
        <f>C34+D34</f>
        <v>95148</v>
      </c>
      <c r="C34" s="21">
        <v>80242</v>
      </c>
      <c r="D34" s="21">
        <v>14906</v>
      </c>
    </row>
    <row r="35" spans="1:4" ht="16.5" x14ac:dyDescent="0.3">
      <c r="A35" s="17"/>
      <c r="B35" s="19"/>
      <c r="C35" s="19"/>
      <c r="D35" s="19"/>
    </row>
    <row r="36" spans="1:4" ht="17.25" x14ac:dyDescent="0.35">
      <c r="A36" s="18" t="s">
        <v>8</v>
      </c>
      <c r="B36" s="19"/>
      <c r="C36" s="19"/>
      <c r="D36" s="19"/>
    </row>
    <row r="37" spans="1:4" ht="16.5" x14ac:dyDescent="0.3">
      <c r="A37" s="17" t="s">
        <v>63</v>
      </c>
      <c r="B37" s="19">
        <f>B21/B32</f>
        <v>4975156941.3951273</v>
      </c>
      <c r="C37" s="19">
        <f>C21/C32</f>
        <v>792605646.67564511</v>
      </c>
      <c r="D37" s="19">
        <f>D21/D32</f>
        <v>4182551294.7194824</v>
      </c>
    </row>
    <row r="38" spans="1:4" ht="16.5" x14ac:dyDescent="0.3">
      <c r="A38" s="17" t="s">
        <v>101</v>
      </c>
      <c r="B38" s="19">
        <f>B23/B33</f>
        <v>5852463742.5523911</v>
      </c>
      <c r="C38" s="19">
        <f>C23/C33</f>
        <v>814770096.79541397</v>
      </c>
      <c r="D38" s="19">
        <f>D23/D33</f>
        <v>5037693645.7569771</v>
      </c>
    </row>
    <row r="39" spans="1:4" ht="16.5" x14ac:dyDescent="0.3">
      <c r="A39" s="17" t="s">
        <v>64</v>
      </c>
      <c r="B39" s="19">
        <f>B37/B15</f>
        <v>1408196.1339923937</v>
      </c>
      <c r="C39" s="19">
        <f>C37/C15</f>
        <v>390061.83399391983</v>
      </c>
      <c r="D39" s="19">
        <f>D37/D15</f>
        <v>2786509.8565752716</v>
      </c>
    </row>
    <row r="40" spans="1:4" ht="16.5" x14ac:dyDescent="0.3">
      <c r="A40" s="17" t="s">
        <v>102</v>
      </c>
      <c r="B40" s="19">
        <f>B38/B17</f>
        <v>1476031.2087143483</v>
      </c>
      <c r="C40" s="19">
        <f>C38/C17</f>
        <v>386880.38784207689</v>
      </c>
      <c r="D40" s="19">
        <f>D38/D17</f>
        <v>2709894.3764158026</v>
      </c>
    </row>
    <row r="41" spans="1:4" ht="16.5" x14ac:dyDescent="0.3">
      <c r="A41" s="17"/>
      <c r="B41" s="22"/>
      <c r="C41" s="22"/>
      <c r="D41" s="22"/>
    </row>
    <row r="42" spans="1:4" ht="17.25" x14ac:dyDescent="0.35">
      <c r="A42" s="18" t="s">
        <v>9</v>
      </c>
      <c r="B42" s="22"/>
      <c r="C42" s="22"/>
      <c r="D42" s="22"/>
    </row>
    <row r="43" spans="1:4" ht="16.5" x14ac:dyDescent="0.3">
      <c r="A43" s="17"/>
      <c r="B43" s="22"/>
      <c r="C43" s="22"/>
      <c r="D43" s="22"/>
    </row>
    <row r="44" spans="1:4" ht="17.25" x14ac:dyDescent="0.35">
      <c r="A44" s="18" t="s">
        <v>10</v>
      </c>
      <c r="B44" s="22"/>
      <c r="C44" s="22"/>
      <c r="D44" s="22"/>
    </row>
    <row r="45" spans="1:4" ht="16.5" x14ac:dyDescent="0.3">
      <c r="A45" s="17" t="s">
        <v>11</v>
      </c>
      <c r="B45" s="22">
        <f>B16/B34*100</f>
        <v>4.0147979989069658</v>
      </c>
      <c r="C45" s="22">
        <f>C16/C34*100</f>
        <v>2.5298472121831459</v>
      </c>
      <c r="D45" s="22">
        <f>D16/D34*100</f>
        <v>12.008587146115659</v>
      </c>
    </row>
    <row r="46" spans="1:4" ht="16.5" x14ac:dyDescent="0.3">
      <c r="A46" s="17" t="s">
        <v>12</v>
      </c>
      <c r="B46" s="22">
        <f>B17/B34*100</f>
        <v>4.1671921637869422</v>
      </c>
      <c r="C46" s="22">
        <f>C17/C34*100</f>
        <v>2.6245607038707908</v>
      </c>
      <c r="D46" s="22">
        <f>D17/D34*100</f>
        <v>12.471487991412854</v>
      </c>
    </row>
    <row r="47" spans="1:4" ht="16.5" x14ac:dyDescent="0.3">
      <c r="A47" s="17"/>
      <c r="B47" s="22"/>
      <c r="C47" s="22"/>
      <c r="D47" s="22"/>
    </row>
    <row r="48" spans="1:4" ht="17.25" x14ac:dyDescent="0.35">
      <c r="A48" s="18" t="s">
        <v>13</v>
      </c>
      <c r="B48" s="22"/>
      <c r="C48" s="22"/>
      <c r="D48" s="22"/>
    </row>
    <row r="49" spans="1:4" ht="16.5" x14ac:dyDescent="0.3">
      <c r="A49" s="17" t="s">
        <v>14</v>
      </c>
      <c r="B49" s="22">
        <f>B17/B16*100</f>
        <v>103.7958115183246</v>
      </c>
      <c r="C49" s="22">
        <f>C17/C16*100</f>
        <v>103.74384236453203</v>
      </c>
      <c r="D49" s="22">
        <f>D17/D16*100</f>
        <v>103.85474860335195</v>
      </c>
    </row>
    <row r="50" spans="1:4" ht="16.5" x14ac:dyDescent="0.3">
      <c r="A50" s="17" t="s">
        <v>15</v>
      </c>
      <c r="B50" s="22">
        <f>B23/B22*100</f>
        <v>99.530822781624494</v>
      </c>
      <c r="C50" s="22">
        <f>C23/C22*100</f>
        <v>101.78360829112458</v>
      </c>
      <c r="D50" s="22">
        <f>D23/D22*100</f>
        <v>99.175804220112752</v>
      </c>
    </row>
    <row r="51" spans="1:4" ht="16.5" x14ac:dyDescent="0.3">
      <c r="A51" s="17" t="s">
        <v>16</v>
      </c>
      <c r="B51" s="22">
        <f>AVERAGE(B49:B50)</f>
        <v>101.66331714997455</v>
      </c>
      <c r="C51" s="22">
        <f>AVERAGE(C49:C50)</f>
        <v>102.7637253278283</v>
      </c>
      <c r="D51" s="22">
        <f>AVERAGE(D49:D50)</f>
        <v>101.51527641173234</v>
      </c>
    </row>
    <row r="52" spans="1:4" ht="16.5" x14ac:dyDescent="0.3">
      <c r="A52" s="17"/>
      <c r="B52" s="22"/>
      <c r="C52" s="22"/>
      <c r="D52" s="22"/>
    </row>
    <row r="53" spans="1:4" ht="17.25" x14ac:dyDescent="0.35">
      <c r="A53" s="18" t="s">
        <v>17</v>
      </c>
      <c r="B53" s="22"/>
      <c r="C53" s="22"/>
      <c r="D53" s="22"/>
    </row>
    <row r="54" spans="1:4" ht="16.5" x14ac:dyDescent="0.3">
      <c r="A54" s="17" t="s">
        <v>18</v>
      </c>
      <c r="B54" s="22">
        <f>(B17/B18)*100</f>
        <v>103.7958115183246</v>
      </c>
      <c r="C54" s="22">
        <f>(C17/C18)*100</f>
        <v>103.74384236453203</v>
      </c>
      <c r="D54" s="22">
        <f>(D17/D18)*100</f>
        <v>103.85474860335195</v>
      </c>
    </row>
    <row r="55" spans="1:4" ht="16.5" x14ac:dyDescent="0.3">
      <c r="A55" s="17" t="s">
        <v>19</v>
      </c>
      <c r="B55" s="22">
        <f>B23/B24*100</f>
        <v>94.737843064960373</v>
      </c>
      <c r="C55" s="22">
        <f>C23/C24*100</f>
        <v>101.78360829112458</v>
      </c>
      <c r="D55" s="22">
        <f>D23/D24*100</f>
        <v>93.688924179126928</v>
      </c>
    </row>
    <row r="56" spans="1:4" ht="16.5" x14ac:dyDescent="0.3">
      <c r="A56" s="17" t="s">
        <v>20</v>
      </c>
      <c r="B56" s="22">
        <f>(B54+B55)/2</f>
        <v>99.266827291642485</v>
      </c>
      <c r="C56" s="22">
        <f>(C54+C55)/2</f>
        <v>102.7637253278283</v>
      </c>
      <c r="D56" s="22">
        <f>(D54+D55)/2</f>
        <v>98.771836391239447</v>
      </c>
    </row>
    <row r="57" spans="1:4" ht="16.5" x14ac:dyDescent="0.3">
      <c r="A57" s="17"/>
      <c r="B57" s="22"/>
      <c r="C57" s="22"/>
      <c r="D57" s="22"/>
    </row>
    <row r="58" spans="1:4" ht="17.25" x14ac:dyDescent="0.35">
      <c r="A58" s="18" t="s">
        <v>32</v>
      </c>
      <c r="B58" s="22"/>
      <c r="C58" s="22"/>
      <c r="D58" s="22"/>
    </row>
    <row r="59" spans="1:4" ht="16.5" x14ac:dyDescent="0.3">
      <c r="A59" s="17" t="s">
        <v>21</v>
      </c>
      <c r="B59" s="22">
        <f>B25/B23*100</f>
        <v>100</v>
      </c>
      <c r="C59" s="22">
        <f>C25/C23*100</f>
        <v>100</v>
      </c>
      <c r="D59" s="22">
        <f>D25/D23*100</f>
        <v>100</v>
      </c>
    </row>
    <row r="60" spans="1:4" ht="16.5" x14ac:dyDescent="0.3">
      <c r="A60" s="17"/>
      <c r="B60" s="22"/>
      <c r="C60" s="22"/>
      <c r="D60" s="22"/>
    </row>
    <row r="61" spans="1:4" ht="17.25" x14ac:dyDescent="0.35">
      <c r="A61" s="18" t="s">
        <v>22</v>
      </c>
      <c r="B61" s="22"/>
      <c r="C61" s="22"/>
      <c r="D61" s="22"/>
    </row>
    <row r="62" spans="1:4" ht="16.5" x14ac:dyDescent="0.3">
      <c r="A62" s="17" t="s">
        <v>23</v>
      </c>
      <c r="B62" s="22">
        <f>((B17/B15)-1)*100</f>
        <v>12.227568638550812</v>
      </c>
      <c r="C62" s="22">
        <f>((C17/C15)-1)*100</f>
        <v>3.6417322834645605</v>
      </c>
      <c r="D62" s="22">
        <f>((D17/D15)-1)*100</f>
        <v>23.850766155896075</v>
      </c>
    </row>
    <row r="63" spans="1:4" ht="16.5" x14ac:dyDescent="0.3">
      <c r="A63" s="17" t="s">
        <v>24</v>
      </c>
      <c r="B63" s="22">
        <f>((B38/B37)-1)*100</f>
        <v>17.633751286471998</v>
      </c>
      <c r="C63" s="22">
        <f>((C38/C37)-1)*100</f>
        <v>2.7964032571217823</v>
      </c>
      <c r="D63" s="22">
        <f>((D38/D37)-1)*100</f>
        <v>20.445471932815785</v>
      </c>
    </row>
    <row r="64" spans="1:4" ht="16.5" x14ac:dyDescent="0.3">
      <c r="A64" s="17" t="s">
        <v>25</v>
      </c>
      <c r="B64" s="22">
        <f>((B40/B39)-1)*100</f>
        <v>4.8171609823721484</v>
      </c>
      <c r="C64" s="22">
        <f>((C40/C39)-1)*100</f>
        <v>-0.81562610708858507</v>
      </c>
      <c r="D64" s="22">
        <f>((D40/D39)-1)*100</f>
        <v>-2.7495140553219666</v>
      </c>
    </row>
    <row r="65" spans="1:4" ht="16.5" x14ac:dyDescent="0.3">
      <c r="A65" s="17"/>
      <c r="B65" s="22"/>
      <c r="C65" s="22"/>
      <c r="D65" s="22"/>
    </row>
    <row r="66" spans="1:4" ht="17.25" x14ac:dyDescent="0.35">
      <c r="A66" s="18" t="s">
        <v>26</v>
      </c>
      <c r="B66" s="22"/>
      <c r="C66" s="22"/>
      <c r="D66" s="22"/>
    </row>
    <row r="67" spans="1:4" ht="16.5" x14ac:dyDescent="0.3">
      <c r="A67" s="17" t="s">
        <v>39</v>
      </c>
      <c r="B67" s="22">
        <f t="shared" ref="B67:D68" si="0">B22/B16</f>
        <v>1637948.4065445026</v>
      </c>
      <c r="C67" s="22">
        <f t="shared" si="0"/>
        <v>419607.88817733992</v>
      </c>
      <c r="D67" s="22">
        <f t="shared" si="0"/>
        <v>3019641.8435754189</v>
      </c>
    </row>
    <row r="68" spans="1:4" ht="16.5" x14ac:dyDescent="0.3">
      <c r="A68" s="17" t="s">
        <v>40</v>
      </c>
      <c r="B68" s="22">
        <f t="shared" si="0"/>
        <v>1570644.8091929383</v>
      </c>
      <c r="C68" s="22">
        <f t="shared" si="0"/>
        <v>411679.42070275405</v>
      </c>
      <c r="D68" s="22">
        <f t="shared" si="0"/>
        <v>2883598.6059440561</v>
      </c>
    </row>
    <row r="69" spans="1:4" ht="16.5" x14ac:dyDescent="0.3">
      <c r="A69" s="17" t="s">
        <v>27</v>
      </c>
      <c r="B69" s="22">
        <f>(B68/B67)*B51</f>
        <v>97.485952993968468</v>
      </c>
      <c r="C69" s="22">
        <f>(C68/C67)*C51</f>
        <v>100.82201051076886</v>
      </c>
      <c r="D69" s="22">
        <f>(D68/D67)*D51</f>
        <v>96.941731737393596</v>
      </c>
    </row>
    <row r="70" spans="1:4" ht="16.5" x14ac:dyDescent="0.3">
      <c r="A70" s="17" t="s">
        <v>33</v>
      </c>
      <c r="B70" s="22">
        <f t="shared" ref="B70:D71" si="1">B22/(B16*9)</f>
        <v>181994.26739383364</v>
      </c>
      <c r="C70" s="22">
        <f t="shared" si="1"/>
        <v>46623.0986863711</v>
      </c>
      <c r="D70" s="22">
        <f t="shared" si="1"/>
        <v>335515.76039726875</v>
      </c>
    </row>
    <row r="71" spans="1:4" ht="16.5" x14ac:dyDescent="0.3">
      <c r="A71" s="17" t="s">
        <v>34</v>
      </c>
      <c r="B71" s="22">
        <f t="shared" si="1"/>
        <v>174516.08991032647</v>
      </c>
      <c r="C71" s="22">
        <f t="shared" si="1"/>
        <v>45742.157855861558</v>
      </c>
      <c r="D71" s="22">
        <f t="shared" si="1"/>
        <v>320399.84510489507</v>
      </c>
    </row>
    <row r="72" spans="1:4" ht="16.5" x14ac:dyDescent="0.3">
      <c r="A72" s="17"/>
      <c r="B72" s="22"/>
      <c r="C72" s="22"/>
      <c r="D72" s="22"/>
    </row>
    <row r="73" spans="1:4" ht="17.25" x14ac:dyDescent="0.35">
      <c r="A73" s="18" t="s">
        <v>28</v>
      </c>
      <c r="B73" s="22"/>
      <c r="C73" s="22"/>
      <c r="D73" s="22"/>
    </row>
    <row r="74" spans="1:4" ht="16.5" x14ac:dyDescent="0.3">
      <c r="A74" s="17" t="s">
        <v>29</v>
      </c>
      <c r="B74" s="22">
        <f>(B29/B28)*100</f>
        <v>100</v>
      </c>
      <c r="C74" s="22"/>
      <c r="D74" s="22"/>
    </row>
    <row r="75" spans="1:4" ht="17.25" thickBot="1" x14ac:dyDescent="0.35">
      <c r="A75" s="23" t="s">
        <v>30</v>
      </c>
      <c r="B75" s="24">
        <f>(B23/B29)*100</f>
        <v>99.530822781624494</v>
      </c>
      <c r="C75" s="24"/>
      <c r="D75" s="24"/>
    </row>
    <row r="76" spans="1:4" ht="17.25" thickTop="1" x14ac:dyDescent="0.25">
      <c r="A76" s="25" t="s">
        <v>103</v>
      </c>
      <c r="B76" s="25"/>
      <c r="C76" s="25"/>
      <c r="D76" s="25"/>
    </row>
    <row r="77" spans="1:4" ht="16.5" x14ac:dyDescent="0.3">
      <c r="A77" s="17"/>
      <c r="B77" s="17"/>
      <c r="C77" s="17"/>
      <c r="D77" s="17"/>
    </row>
    <row r="78" spans="1:4" ht="16.5" x14ac:dyDescent="0.3">
      <c r="A78" s="17"/>
      <c r="B78" s="17"/>
      <c r="C78" s="17"/>
      <c r="D78" s="17"/>
    </row>
    <row r="79" spans="1:4" ht="16.5" x14ac:dyDescent="0.3">
      <c r="A79" s="17"/>
      <c r="B79" s="17"/>
      <c r="C79" s="17"/>
      <c r="D79" s="17"/>
    </row>
    <row r="80" spans="1:4" ht="16.5" x14ac:dyDescent="0.3">
      <c r="A80" s="17"/>
      <c r="B80" s="17"/>
      <c r="C80" s="17"/>
      <c r="D80" s="17"/>
    </row>
    <row r="81" spans="1:4" ht="16.5" x14ac:dyDescent="0.3">
      <c r="A81" s="17"/>
      <c r="B81" s="17"/>
      <c r="C81" s="17"/>
      <c r="D81" s="17"/>
    </row>
    <row r="87" spans="1:4" x14ac:dyDescent="0.25">
      <c r="A87" s="1"/>
    </row>
  </sheetData>
  <mergeCells count="4">
    <mergeCell ref="A9:A10"/>
    <mergeCell ref="C9:D9"/>
    <mergeCell ref="B9:B10"/>
    <mergeCell ref="A76:D76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E87"/>
  <sheetViews>
    <sheetView showGridLines="0" zoomScale="80" zoomScaleNormal="80" workbookViewId="0">
      <pane ySplit="10" topLeftCell="A11" activePane="bottomLeft" state="frozen"/>
      <selection pane="bottomLeft" activeCell="A9" sqref="A9:A10"/>
    </sheetView>
  </sheetViews>
  <sheetFormatPr baseColWidth="10" defaultRowHeight="15" x14ac:dyDescent="0.25"/>
  <cols>
    <col min="1" max="1" width="64.140625" style="4" bestFit="1" customWidth="1"/>
    <col min="2" max="4" width="24.7109375" style="4" customWidth="1"/>
    <col min="5" max="5" width="11.42578125" style="4"/>
    <col min="6" max="6" width="15.28515625" style="4" bestFit="1" customWidth="1"/>
    <col min="7" max="16384" width="11.42578125" style="4"/>
  </cols>
  <sheetData>
    <row r="7" spans="1:5" ht="21" customHeight="1" x14ac:dyDescent="0.25"/>
    <row r="8" spans="1:5" ht="21" customHeight="1" x14ac:dyDescent="0.25"/>
    <row r="9" spans="1:5" s="2" customFormat="1" ht="17.25" x14ac:dyDescent="0.35">
      <c r="A9" s="10" t="s">
        <v>0</v>
      </c>
      <c r="B9" s="11" t="s">
        <v>43</v>
      </c>
      <c r="C9" s="12" t="s">
        <v>1</v>
      </c>
      <c r="D9" s="12"/>
    </row>
    <row r="10" spans="1:5" s="2" customFormat="1" ht="35.25" thickBot="1" x14ac:dyDescent="0.4">
      <c r="A10" s="13"/>
      <c r="B10" s="14"/>
      <c r="C10" s="16" t="s">
        <v>44</v>
      </c>
      <c r="D10" s="16" t="s">
        <v>45</v>
      </c>
      <c r="E10" s="6"/>
    </row>
    <row r="11" spans="1:5" ht="17.25" thickTop="1" x14ac:dyDescent="0.3">
      <c r="A11" s="17"/>
      <c r="B11" s="17"/>
      <c r="C11" s="17"/>
      <c r="D11" s="17"/>
    </row>
    <row r="12" spans="1:5" ht="17.25" x14ac:dyDescent="0.35">
      <c r="A12" s="18" t="s">
        <v>2</v>
      </c>
      <c r="B12" s="17"/>
      <c r="C12" s="17"/>
      <c r="D12" s="17"/>
    </row>
    <row r="13" spans="1:5" ht="16.5" x14ac:dyDescent="0.3">
      <c r="A13" s="17"/>
      <c r="B13" s="17"/>
      <c r="C13" s="17"/>
      <c r="D13" s="17"/>
    </row>
    <row r="14" spans="1:5" ht="17.25" x14ac:dyDescent="0.35">
      <c r="A14" s="18" t="s">
        <v>3</v>
      </c>
      <c r="B14" s="17"/>
      <c r="C14" s="17"/>
      <c r="D14" s="17"/>
    </row>
    <row r="15" spans="1:5" ht="16.5" x14ac:dyDescent="0.3">
      <c r="A15" s="17" t="s">
        <v>65</v>
      </c>
      <c r="B15" s="19">
        <f>SUM(C15:D15)</f>
        <v>3755</v>
      </c>
      <c r="C15" s="7">
        <v>2109</v>
      </c>
      <c r="D15" s="7">
        <v>1646</v>
      </c>
    </row>
    <row r="16" spans="1:5" ht="16.5" x14ac:dyDescent="0.3">
      <c r="A16" s="17" t="s">
        <v>104</v>
      </c>
      <c r="B16" s="19">
        <f>SUM(C16:D16)</f>
        <v>3852</v>
      </c>
      <c r="C16" s="19">
        <v>2032</v>
      </c>
      <c r="D16" s="19">
        <v>1820</v>
      </c>
    </row>
    <row r="17" spans="1:4" ht="16.5" x14ac:dyDescent="0.3">
      <c r="A17" s="17" t="s">
        <v>105</v>
      </c>
      <c r="B17" s="19">
        <f>SUM(C17:D17)</f>
        <v>3997</v>
      </c>
      <c r="C17" s="19">
        <v>2108</v>
      </c>
      <c r="D17" s="19">
        <v>1889</v>
      </c>
    </row>
    <row r="18" spans="1:4" ht="16.5" x14ac:dyDescent="0.3">
      <c r="A18" s="17" t="s">
        <v>71</v>
      </c>
      <c r="B18" s="19">
        <f>SUM(C18:D18)</f>
        <v>3852</v>
      </c>
      <c r="C18" s="19">
        <v>2032</v>
      </c>
      <c r="D18" s="19">
        <v>1820</v>
      </c>
    </row>
    <row r="19" spans="1:4" ht="16.5" x14ac:dyDescent="0.3">
      <c r="A19" s="17"/>
      <c r="B19" s="19"/>
      <c r="C19" s="19"/>
      <c r="D19" s="19"/>
    </row>
    <row r="20" spans="1:4" ht="17.25" x14ac:dyDescent="0.35">
      <c r="A20" s="18" t="s">
        <v>4</v>
      </c>
      <c r="B20" s="19"/>
      <c r="C20" s="19"/>
      <c r="D20" s="19"/>
    </row>
    <row r="21" spans="1:4" ht="16.5" x14ac:dyDescent="0.3">
      <c r="A21" s="17" t="s">
        <v>65</v>
      </c>
      <c r="B21" s="19">
        <f>SUM(C21:D21)</f>
        <v>2128785158</v>
      </c>
      <c r="C21" s="7">
        <v>398186100</v>
      </c>
      <c r="D21" s="7">
        <v>1730599058</v>
      </c>
    </row>
    <row r="22" spans="1:4" ht="16.5" x14ac:dyDescent="0.3">
      <c r="A22" s="17" t="s">
        <v>104</v>
      </c>
      <c r="B22" s="19">
        <f>SUM(C22:D22)</f>
        <v>916552450</v>
      </c>
      <c r="C22" s="19">
        <v>84885000</v>
      </c>
      <c r="D22" s="19">
        <v>831667450</v>
      </c>
    </row>
    <row r="23" spans="1:4" ht="16.5" x14ac:dyDescent="0.3">
      <c r="A23" s="17" t="s">
        <v>105</v>
      </c>
      <c r="B23" s="19">
        <f>SUM(C23:D23)</f>
        <v>939290550</v>
      </c>
      <c r="C23" s="19">
        <v>63083008</v>
      </c>
      <c r="D23" s="19">
        <v>876207542</v>
      </c>
    </row>
    <row r="24" spans="1:4" ht="16.5" x14ac:dyDescent="0.3">
      <c r="A24" s="17" t="s">
        <v>71</v>
      </c>
      <c r="B24" s="19">
        <f>SUM(C24:D24)</f>
        <v>7173515363</v>
      </c>
      <c r="C24" s="19">
        <v>936689013</v>
      </c>
      <c r="D24" s="19">
        <v>6236826350</v>
      </c>
    </row>
    <row r="25" spans="1:4" ht="16.5" x14ac:dyDescent="0.3">
      <c r="A25" s="17" t="s">
        <v>106</v>
      </c>
      <c r="B25" s="19">
        <f>B23</f>
        <v>939290550</v>
      </c>
      <c r="C25" s="19">
        <f>C23</f>
        <v>63083008</v>
      </c>
      <c r="D25" s="19">
        <f>D23</f>
        <v>876207542</v>
      </c>
    </row>
    <row r="26" spans="1:4" ht="16.5" x14ac:dyDescent="0.3">
      <c r="A26" s="17"/>
      <c r="B26" s="19"/>
      <c r="C26" s="19"/>
      <c r="D26" s="19"/>
    </row>
    <row r="27" spans="1:4" ht="17.25" x14ac:dyDescent="0.35">
      <c r="A27" s="18" t="s">
        <v>5</v>
      </c>
      <c r="B27" s="19"/>
      <c r="C27" s="19"/>
      <c r="D27" s="19"/>
    </row>
    <row r="28" spans="1:4" ht="16.5" x14ac:dyDescent="0.3">
      <c r="A28" s="17" t="s">
        <v>104</v>
      </c>
      <c r="B28" s="19">
        <f>B22</f>
        <v>916552450</v>
      </c>
      <c r="C28" s="19"/>
      <c r="D28" s="19"/>
    </row>
    <row r="29" spans="1:4" ht="16.5" x14ac:dyDescent="0.3">
      <c r="A29" s="17" t="s">
        <v>105</v>
      </c>
      <c r="B29" s="19">
        <v>916552450</v>
      </c>
      <c r="C29" s="19"/>
      <c r="D29" s="19"/>
    </row>
    <row r="30" spans="1:4" ht="16.5" x14ac:dyDescent="0.3">
      <c r="A30" s="17"/>
      <c r="B30" s="22"/>
      <c r="C30" s="22"/>
      <c r="D30" s="22"/>
    </row>
    <row r="31" spans="1:4" ht="17.25" x14ac:dyDescent="0.35">
      <c r="A31" s="18" t="s">
        <v>6</v>
      </c>
      <c r="B31" s="22"/>
      <c r="C31" s="22"/>
      <c r="D31" s="22"/>
    </row>
    <row r="32" spans="1:4" ht="16.5" x14ac:dyDescent="0.3">
      <c r="A32" s="17" t="s">
        <v>66</v>
      </c>
      <c r="B32" s="22">
        <v>1.0610999999999999</v>
      </c>
      <c r="C32" s="22">
        <v>1.0610999999999999</v>
      </c>
      <c r="D32" s="22">
        <v>1.0610999999999999</v>
      </c>
    </row>
    <row r="33" spans="1:4" ht="16.5" x14ac:dyDescent="0.3">
      <c r="A33" s="17" t="s">
        <v>107</v>
      </c>
      <c r="B33" s="22">
        <v>1.0706</v>
      </c>
      <c r="C33" s="22">
        <v>1.0706</v>
      </c>
      <c r="D33" s="22">
        <v>1.0706</v>
      </c>
    </row>
    <row r="34" spans="1:4" ht="16.5" x14ac:dyDescent="0.3">
      <c r="A34" s="17" t="s">
        <v>7</v>
      </c>
      <c r="B34" s="19">
        <f>C34+D34</f>
        <v>95148</v>
      </c>
      <c r="C34" s="21">
        <v>80242</v>
      </c>
      <c r="D34" s="21">
        <v>14906</v>
      </c>
    </row>
    <row r="35" spans="1:4" ht="16.5" x14ac:dyDescent="0.3">
      <c r="A35" s="17"/>
      <c r="B35" s="19"/>
      <c r="C35" s="19"/>
      <c r="D35" s="19"/>
    </row>
    <row r="36" spans="1:4" ht="17.25" x14ac:dyDescent="0.35">
      <c r="A36" s="18" t="s">
        <v>8</v>
      </c>
      <c r="B36" s="19"/>
      <c r="C36" s="19"/>
      <c r="D36" s="19"/>
    </row>
    <row r="37" spans="1:4" ht="16.5" x14ac:dyDescent="0.3">
      <c r="A37" s="17" t="s">
        <v>67</v>
      </c>
      <c r="B37" s="19">
        <f>B21/B32</f>
        <v>2006205973.0468383</v>
      </c>
      <c r="C37" s="19">
        <f>C21/C32</f>
        <v>375257845.63189143</v>
      </c>
      <c r="D37" s="19">
        <f>D21/D32</f>
        <v>1630948127.4149468</v>
      </c>
    </row>
    <row r="38" spans="1:4" ht="16.5" x14ac:dyDescent="0.3">
      <c r="A38" s="17" t="s">
        <v>108</v>
      </c>
      <c r="B38" s="19">
        <f>B23/B33</f>
        <v>877349663.73995888</v>
      </c>
      <c r="C38" s="19">
        <f>C23/C33</f>
        <v>58923041.285260603</v>
      </c>
      <c r="D38" s="19">
        <f>D23/D33</f>
        <v>818426622.45469832</v>
      </c>
    </row>
    <row r="39" spans="1:4" ht="16.5" x14ac:dyDescent="0.3">
      <c r="A39" s="17" t="s">
        <v>68</v>
      </c>
      <c r="B39" s="19">
        <f>B37/B15</f>
        <v>534275.89162365871</v>
      </c>
      <c r="C39" s="19">
        <f>C37/C15</f>
        <v>177931.64799994853</v>
      </c>
      <c r="D39" s="19">
        <f>D37/D15</f>
        <v>990855.4844562253</v>
      </c>
    </row>
    <row r="40" spans="1:4" ht="16.5" x14ac:dyDescent="0.3">
      <c r="A40" s="17" t="s">
        <v>109</v>
      </c>
      <c r="B40" s="19">
        <f>B38/B17</f>
        <v>219502.04246683986</v>
      </c>
      <c r="C40" s="19">
        <f>C38/C17</f>
        <v>27952.106871565749</v>
      </c>
      <c r="D40" s="19">
        <f>D38/D17</f>
        <v>433259.19664092024</v>
      </c>
    </row>
    <row r="41" spans="1:4" ht="16.5" x14ac:dyDescent="0.3">
      <c r="A41" s="17"/>
      <c r="B41" s="22"/>
      <c r="C41" s="22"/>
      <c r="D41" s="22"/>
    </row>
    <row r="42" spans="1:4" ht="17.25" x14ac:dyDescent="0.35">
      <c r="A42" s="18" t="s">
        <v>9</v>
      </c>
      <c r="B42" s="22"/>
      <c r="C42" s="22"/>
      <c r="D42" s="22"/>
    </row>
    <row r="43" spans="1:4" ht="16.5" x14ac:dyDescent="0.3">
      <c r="A43" s="17"/>
      <c r="B43" s="22"/>
      <c r="C43" s="22"/>
      <c r="D43" s="22"/>
    </row>
    <row r="44" spans="1:4" ht="17.25" x14ac:dyDescent="0.35">
      <c r="A44" s="18" t="s">
        <v>10</v>
      </c>
      <c r="B44" s="22"/>
      <c r="C44" s="22"/>
      <c r="D44" s="22"/>
    </row>
    <row r="45" spans="1:4" ht="16.5" x14ac:dyDescent="0.3">
      <c r="A45" s="17" t="s">
        <v>11</v>
      </c>
      <c r="B45" s="22">
        <f>B16/B34*100</f>
        <v>4.0484298146046154</v>
      </c>
      <c r="C45" s="22">
        <f>C16/C34*100</f>
        <v>2.5323396724907155</v>
      </c>
      <c r="D45" s="22">
        <f>D16/D34*100</f>
        <v>12.209848383201395</v>
      </c>
    </row>
    <row r="46" spans="1:4" ht="16.5" x14ac:dyDescent="0.3">
      <c r="A46" s="17" t="s">
        <v>12</v>
      </c>
      <c r="B46" s="22">
        <f>B17/B34*100</f>
        <v>4.2008239794845919</v>
      </c>
      <c r="C46" s="22">
        <f>C17/C34*100</f>
        <v>2.6270531641783603</v>
      </c>
      <c r="D46" s="22">
        <f>D17/D34*100</f>
        <v>12.672749228498592</v>
      </c>
    </row>
    <row r="47" spans="1:4" ht="16.5" x14ac:dyDescent="0.3">
      <c r="A47" s="17"/>
      <c r="B47" s="22"/>
      <c r="C47" s="22"/>
      <c r="D47" s="22"/>
    </row>
    <row r="48" spans="1:4" ht="17.25" x14ac:dyDescent="0.35">
      <c r="A48" s="18" t="s">
        <v>13</v>
      </c>
      <c r="B48" s="22"/>
      <c r="C48" s="22"/>
      <c r="D48" s="22"/>
    </row>
    <row r="49" spans="1:4" ht="16.5" x14ac:dyDescent="0.3">
      <c r="A49" s="17" t="s">
        <v>14</v>
      </c>
      <c r="B49" s="22">
        <f>B17/B16*100</f>
        <v>103.76427829698858</v>
      </c>
      <c r="C49" s="22">
        <f>C17/C16*100</f>
        <v>103.74015748031495</v>
      </c>
      <c r="D49" s="22">
        <f>D17/D16*100</f>
        <v>103.7912087912088</v>
      </c>
    </row>
    <row r="50" spans="1:4" ht="16.5" x14ac:dyDescent="0.3">
      <c r="A50" s="17" t="s">
        <v>15</v>
      </c>
      <c r="B50" s="22">
        <f>B23/B22*100</f>
        <v>102.48082911130727</v>
      </c>
      <c r="C50" s="22">
        <f>C23/C22*100</f>
        <v>74.315848500912992</v>
      </c>
      <c r="D50" s="22">
        <f>D23/D22*100</f>
        <v>105.35551703989377</v>
      </c>
    </row>
    <row r="51" spans="1:4" ht="16.5" x14ac:dyDescent="0.3">
      <c r="A51" s="17" t="s">
        <v>16</v>
      </c>
      <c r="B51" s="22">
        <f>AVERAGE(B49:B50)</f>
        <v>103.12255370414792</v>
      </c>
      <c r="C51" s="22">
        <f>AVERAGE(C49:C50)</f>
        <v>89.02800299061397</v>
      </c>
      <c r="D51" s="22">
        <f>AVERAGE(D49:D50)</f>
        <v>104.57336291555129</v>
      </c>
    </row>
    <row r="52" spans="1:4" ht="16.5" x14ac:dyDescent="0.3">
      <c r="A52" s="17"/>
      <c r="B52" s="22"/>
      <c r="C52" s="22"/>
      <c r="D52" s="22"/>
    </row>
    <row r="53" spans="1:4" ht="17.25" x14ac:dyDescent="0.35">
      <c r="A53" s="18" t="s">
        <v>17</v>
      </c>
      <c r="B53" s="22"/>
      <c r="C53" s="22"/>
      <c r="D53" s="22"/>
    </row>
    <row r="54" spans="1:4" ht="16.5" x14ac:dyDescent="0.3">
      <c r="A54" s="17" t="s">
        <v>18</v>
      </c>
      <c r="B54" s="22">
        <f>(B17/B18)*100</f>
        <v>103.76427829698858</v>
      </c>
      <c r="C54" s="22">
        <f>(C17/C18)*100</f>
        <v>103.74015748031495</v>
      </c>
      <c r="D54" s="22">
        <f>(D17/D18)*100</f>
        <v>103.7912087912088</v>
      </c>
    </row>
    <row r="55" spans="1:4" ht="16.5" x14ac:dyDescent="0.3">
      <c r="A55" s="17" t="s">
        <v>19</v>
      </c>
      <c r="B55" s="22">
        <f>B23/B24*100</f>
        <v>13.093866848668517</v>
      </c>
      <c r="C55" s="22">
        <f>C23/C24*100</f>
        <v>6.7346800404927993</v>
      </c>
      <c r="D55" s="22">
        <f>D23/D24*100</f>
        <v>14.04893278774709</v>
      </c>
    </row>
    <row r="56" spans="1:4" ht="16.5" x14ac:dyDescent="0.3">
      <c r="A56" s="17" t="s">
        <v>20</v>
      </c>
      <c r="B56" s="22">
        <f>(B54+B55)/2</f>
        <v>58.429072572828545</v>
      </c>
      <c r="C56" s="22">
        <f>(C54+C55)/2</f>
        <v>55.237418760403877</v>
      </c>
      <c r="D56" s="22">
        <f>(D54+D55)/2</f>
        <v>58.920070789477947</v>
      </c>
    </row>
    <row r="57" spans="1:4" ht="16.5" x14ac:dyDescent="0.3">
      <c r="A57" s="17"/>
      <c r="B57" s="22"/>
      <c r="C57" s="22"/>
      <c r="D57" s="22"/>
    </row>
    <row r="58" spans="1:4" ht="17.25" x14ac:dyDescent="0.35">
      <c r="A58" s="18" t="s">
        <v>31</v>
      </c>
      <c r="B58" s="22"/>
      <c r="C58" s="22"/>
      <c r="D58" s="22"/>
    </row>
    <row r="59" spans="1:4" ht="16.5" x14ac:dyDescent="0.3">
      <c r="A59" s="17" t="s">
        <v>21</v>
      </c>
      <c r="B59" s="22">
        <f>B25/B23*100</f>
        <v>100</v>
      </c>
      <c r="C59" s="22">
        <f>C25/C23*100</f>
        <v>100</v>
      </c>
      <c r="D59" s="22">
        <f>D25/D23*100</f>
        <v>100</v>
      </c>
    </row>
    <row r="60" spans="1:4" ht="16.5" x14ac:dyDescent="0.3">
      <c r="A60" s="17"/>
      <c r="B60" s="22"/>
      <c r="C60" s="22"/>
      <c r="D60" s="22"/>
    </row>
    <row r="61" spans="1:4" ht="17.25" x14ac:dyDescent="0.35">
      <c r="A61" s="18" t="s">
        <v>22</v>
      </c>
      <c r="B61" s="22"/>
      <c r="C61" s="22"/>
      <c r="D61" s="22"/>
    </row>
    <row r="62" spans="1:4" ht="16.5" x14ac:dyDescent="0.3">
      <c r="A62" s="17" t="s">
        <v>23</v>
      </c>
      <c r="B62" s="22">
        <f>((B17/B15)-1)*100</f>
        <v>6.4447403462050579</v>
      </c>
      <c r="C62" s="22">
        <f>((C17/C15)-1)*100</f>
        <v>-4.7415836889519447E-2</v>
      </c>
      <c r="D62" s="22">
        <f>((D17/D15)-1)*100</f>
        <v>14.763061968408264</v>
      </c>
    </row>
    <row r="63" spans="1:4" ht="16.5" x14ac:dyDescent="0.3">
      <c r="A63" s="17" t="s">
        <v>24</v>
      </c>
      <c r="B63" s="22">
        <f>((B38/B37)-1)*100</f>
        <v>-56.268215949555668</v>
      </c>
      <c r="C63" s="22">
        <f>((C38/C37)-1)*100</f>
        <v>-84.297985512856926</v>
      </c>
      <c r="D63" s="22">
        <f>((D38/D37)-1)*100</f>
        <v>-49.81896672876379</v>
      </c>
    </row>
    <row r="64" spans="1:4" ht="16.5" x14ac:dyDescent="0.3">
      <c r="A64" s="17" t="s">
        <v>25</v>
      </c>
      <c r="B64" s="22">
        <f>((B40/B39)-1)*100</f>
        <v>-58.915974703673136</v>
      </c>
      <c r="C64" s="22">
        <f>((C40/C39)-1)*100</f>
        <v>-84.290536739381054</v>
      </c>
      <c r="D64" s="22">
        <f>((D40/D39)-1)*100</f>
        <v>-56.274229346503546</v>
      </c>
    </row>
    <row r="65" spans="1:4" ht="16.5" x14ac:dyDescent="0.3">
      <c r="A65" s="17"/>
      <c r="B65" s="22"/>
      <c r="C65" s="22"/>
      <c r="D65" s="22"/>
    </row>
    <row r="66" spans="1:4" ht="17.25" x14ac:dyDescent="0.35">
      <c r="A66" s="18" t="s">
        <v>26</v>
      </c>
      <c r="B66" s="22"/>
      <c r="C66" s="22"/>
      <c r="D66" s="22"/>
    </row>
    <row r="67" spans="1:4" ht="16.5" x14ac:dyDescent="0.3">
      <c r="A67" s="17" t="s">
        <v>35</v>
      </c>
      <c r="B67" s="22">
        <f t="shared" ref="B67:D68" si="0">B22/B16</f>
        <v>237941.96521287641</v>
      </c>
      <c r="C67" s="22">
        <f t="shared" si="0"/>
        <v>41774.114173228343</v>
      </c>
      <c r="D67" s="22">
        <f t="shared" si="0"/>
        <v>456960.13736263738</v>
      </c>
    </row>
    <row r="68" spans="1:4" ht="16.5" x14ac:dyDescent="0.3">
      <c r="A68" s="17" t="s">
        <v>36</v>
      </c>
      <c r="B68" s="22">
        <f t="shared" si="0"/>
        <v>234998.88666499875</v>
      </c>
      <c r="C68" s="22">
        <f t="shared" si="0"/>
        <v>29925.525616698291</v>
      </c>
      <c r="D68" s="22">
        <f t="shared" si="0"/>
        <v>463847.29592376918</v>
      </c>
    </row>
    <row r="69" spans="1:4" ht="16.5" x14ac:dyDescent="0.3">
      <c r="A69" s="17" t="s">
        <v>27</v>
      </c>
      <c r="B69" s="22">
        <f>(B68/B67)*B51</f>
        <v>101.84704194085927</v>
      </c>
      <c r="C69" s="22">
        <f>(C68/C67)*C51</f>
        <v>63.77657161205623</v>
      </c>
      <c r="D69" s="22">
        <f>(D68/D67)*D51</f>
        <v>106.14945954364433</v>
      </c>
    </row>
    <row r="70" spans="1:4" ht="16.5" x14ac:dyDescent="0.3">
      <c r="A70" s="17" t="s">
        <v>33</v>
      </c>
      <c r="B70" s="22">
        <f t="shared" ref="B70:D71" si="1">B22/(B16*3)</f>
        <v>79313.988404292148</v>
      </c>
      <c r="C70" s="22">
        <f t="shared" si="1"/>
        <v>13924.704724409448</v>
      </c>
      <c r="D70" s="22">
        <f t="shared" si="1"/>
        <v>152320.04578754579</v>
      </c>
    </row>
    <row r="71" spans="1:4" ht="16.5" x14ac:dyDescent="0.3">
      <c r="A71" s="17" t="s">
        <v>34</v>
      </c>
      <c r="B71" s="22">
        <f t="shared" si="1"/>
        <v>78332.962221666254</v>
      </c>
      <c r="C71" s="22">
        <f t="shared" si="1"/>
        <v>9975.1752055660982</v>
      </c>
      <c r="D71" s="22">
        <f t="shared" si="1"/>
        <v>154615.76530792305</v>
      </c>
    </row>
    <row r="72" spans="1:4" ht="16.5" x14ac:dyDescent="0.3">
      <c r="A72" s="17"/>
      <c r="B72" s="22"/>
      <c r="C72" s="22"/>
      <c r="D72" s="22"/>
    </row>
    <row r="73" spans="1:4" ht="17.25" x14ac:dyDescent="0.35">
      <c r="A73" s="18" t="s">
        <v>28</v>
      </c>
      <c r="B73" s="22"/>
      <c r="C73" s="22"/>
      <c r="D73" s="22"/>
    </row>
    <row r="74" spans="1:4" ht="16.5" x14ac:dyDescent="0.3">
      <c r="A74" s="17" t="s">
        <v>29</v>
      </c>
      <c r="B74" s="22">
        <f>(B29/B28)*100</f>
        <v>100</v>
      </c>
      <c r="C74" s="22"/>
      <c r="D74" s="22"/>
    </row>
    <row r="75" spans="1:4" ht="17.25" thickBot="1" x14ac:dyDescent="0.35">
      <c r="A75" s="23" t="s">
        <v>30</v>
      </c>
      <c r="B75" s="24">
        <f>(B23/B29)*100</f>
        <v>102.48082911130727</v>
      </c>
      <c r="C75" s="24"/>
      <c r="D75" s="24"/>
    </row>
    <row r="76" spans="1:4" ht="17.25" thickTop="1" x14ac:dyDescent="0.25">
      <c r="A76" s="25" t="s">
        <v>103</v>
      </c>
      <c r="B76" s="25"/>
      <c r="C76" s="25"/>
      <c r="D76" s="25"/>
    </row>
    <row r="77" spans="1:4" ht="16.5" x14ac:dyDescent="0.3">
      <c r="A77" s="17"/>
      <c r="B77" s="17"/>
      <c r="C77" s="17"/>
      <c r="D77" s="17"/>
    </row>
    <row r="78" spans="1:4" ht="16.5" x14ac:dyDescent="0.3">
      <c r="A78" s="17"/>
      <c r="B78" s="17"/>
      <c r="C78" s="17"/>
      <c r="D78" s="17"/>
    </row>
    <row r="79" spans="1:4" ht="16.5" x14ac:dyDescent="0.3">
      <c r="A79" s="17"/>
      <c r="B79" s="17"/>
      <c r="C79" s="17"/>
      <c r="D79" s="17"/>
    </row>
    <row r="87" spans="1:1" x14ac:dyDescent="0.25">
      <c r="A87" s="1"/>
    </row>
  </sheetData>
  <mergeCells count="4">
    <mergeCell ref="A9:A10"/>
    <mergeCell ref="C9:D9"/>
    <mergeCell ref="B9:B10"/>
    <mergeCell ref="A76:D76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E88"/>
  <sheetViews>
    <sheetView showGridLines="0" zoomScale="80" zoomScaleNormal="80" workbookViewId="0">
      <pane ySplit="10" topLeftCell="A11" activePane="bottomLeft" state="frozen"/>
      <selection pane="bottomLeft" activeCell="A9" sqref="A9:A10"/>
    </sheetView>
  </sheetViews>
  <sheetFormatPr baseColWidth="10" defaultRowHeight="15" x14ac:dyDescent="0.25"/>
  <cols>
    <col min="1" max="1" width="64.140625" style="4" bestFit="1" customWidth="1"/>
    <col min="2" max="4" width="24.7109375" style="4" customWidth="1"/>
    <col min="5" max="16384" width="11.42578125" style="4"/>
  </cols>
  <sheetData>
    <row r="7" spans="1:5" ht="21" customHeight="1" x14ac:dyDescent="0.25"/>
    <row r="8" spans="1:5" ht="21" customHeight="1" x14ac:dyDescent="0.25"/>
    <row r="9" spans="1:5" s="2" customFormat="1" ht="17.25" x14ac:dyDescent="0.35">
      <c r="A9" s="10" t="s">
        <v>0</v>
      </c>
      <c r="B9" s="11" t="s">
        <v>43</v>
      </c>
      <c r="C9" s="12" t="s">
        <v>1</v>
      </c>
      <c r="D9" s="12"/>
      <c r="E9" s="18"/>
    </row>
    <row r="10" spans="1:5" s="2" customFormat="1" ht="35.25" thickBot="1" x14ac:dyDescent="0.4">
      <c r="A10" s="13"/>
      <c r="B10" s="14"/>
      <c r="C10" s="16" t="s">
        <v>44</v>
      </c>
      <c r="D10" s="16" t="s">
        <v>45</v>
      </c>
      <c r="E10" s="26"/>
    </row>
    <row r="11" spans="1:5" ht="17.25" thickTop="1" x14ac:dyDescent="0.3">
      <c r="A11" s="17"/>
      <c r="B11" s="17"/>
      <c r="C11" s="17"/>
      <c r="D11" s="17"/>
      <c r="E11" s="17"/>
    </row>
    <row r="12" spans="1:5" ht="17.25" x14ac:dyDescent="0.35">
      <c r="A12" s="18" t="s">
        <v>2</v>
      </c>
      <c r="B12" s="17"/>
      <c r="C12" s="17"/>
      <c r="D12" s="17"/>
      <c r="E12" s="17"/>
    </row>
    <row r="13" spans="1:5" ht="16.5" x14ac:dyDescent="0.3">
      <c r="A13" s="17"/>
      <c r="B13" s="17"/>
      <c r="C13" s="17"/>
      <c r="D13" s="17"/>
      <c r="E13" s="17"/>
    </row>
    <row r="14" spans="1:5" ht="17.25" x14ac:dyDescent="0.35">
      <c r="A14" s="18" t="s">
        <v>3</v>
      </c>
      <c r="B14" s="17"/>
      <c r="C14" s="17"/>
      <c r="D14" s="17"/>
      <c r="E14" s="17"/>
    </row>
    <row r="15" spans="1:5" ht="16.5" x14ac:dyDescent="0.3">
      <c r="A15" s="17" t="s">
        <v>110</v>
      </c>
      <c r="B15" s="19">
        <f>SUM(C15:D15)</f>
        <v>3755</v>
      </c>
      <c r="C15" s="19">
        <f>+'IV Trimestre'!C15</f>
        <v>2109</v>
      </c>
      <c r="D15" s="19">
        <f>+'IV Trimestre'!D15</f>
        <v>1646</v>
      </c>
      <c r="E15" s="17"/>
    </row>
    <row r="16" spans="1:5" ht="16.5" x14ac:dyDescent="0.3">
      <c r="A16" s="17" t="s">
        <v>111</v>
      </c>
      <c r="B16" s="19">
        <f>SUM(C16:D16)</f>
        <v>3852</v>
      </c>
      <c r="C16" s="19">
        <f>+'IV Trimestre'!C16</f>
        <v>2032</v>
      </c>
      <c r="D16" s="19">
        <f>+'IV Trimestre'!D16</f>
        <v>1820</v>
      </c>
      <c r="E16" s="17"/>
    </row>
    <row r="17" spans="1:5" ht="16.5" x14ac:dyDescent="0.3">
      <c r="A17" s="17" t="s">
        <v>112</v>
      </c>
      <c r="B17" s="19">
        <f>SUM(C17:D17)</f>
        <v>3997</v>
      </c>
      <c r="C17" s="19">
        <f>+'IV Trimestre'!C17</f>
        <v>2108</v>
      </c>
      <c r="D17" s="19">
        <f>+'IV Trimestre'!D17</f>
        <v>1889</v>
      </c>
      <c r="E17" s="17"/>
    </row>
    <row r="18" spans="1:5" ht="16.5" x14ac:dyDescent="0.3">
      <c r="A18" s="17" t="s">
        <v>71</v>
      </c>
      <c r="B18" s="19">
        <f>SUM(C18:D18)</f>
        <v>3852</v>
      </c>
      <c r="C18" s="19">
        <f>+'IV Trimestre'!C18</f>
        <v>2032</v>
      </c>
      <c r="D18" s="19">
        <f>+'IV Trimestre'!D18</f>
        <v>1820</v>
      </c>
      <c r="E18" s="17"/>
    </row>
    <row r="19" spans="1:5" ht="16.5" x14ac:dyDescent="0.3">
      <c r="A19" s="17"/>
      <c r="B19" s="19"/>
      <c r="C19" s="19"/>
      <c r="D19" s="19"/>
      <c r="E19" s="17"/>
    </row>
    <row r="20" spans="1:5" ht="17.25" x14ac:dyDescent="0.35">
      <c r="A20" s="18" t="s">
        <v>4</v>
      </c>
      <c r="B20" s="19"/>
      <c r="C20" s="19"/>
      <c r="D20" s="19"/>
      <c r="E20" s="17"/>
    </row>
    <row r="21" spans="1:5" ht="16.5" x14ac:dyDescent="0.3">
      <c r="A21" s="17" t="s">
        <v>110</v>
      </c>
      <c r="B21" s="19">
        <f>SUM(C21:D21)</f>
        <v>7407165293</v>
      </c>
      <c r="C21" s="19">
        <f>+'I Trimestre'!C21+'II Trimestre'!C21+'III Trimestre'!C21+'IV Trimestre'!C21</f>
        <v>1239099050</v>
      </c>
      <c r="D21" s="19">
        <f>+'I Trimestre'!D21+'II Trimestre'!D21+'III Trimestre'!D21+'IV Trimestre'!D21</f>
        <v>6168066243</v>
      </c>
      <c r="E21" s="17"/>
    </row>
    <row r="22" spans="1:5" ht="16.5" x14ac:dyDescent="0.3">
      <c r="A22" s="17" t="s">
        <v>111</v>
      </c>
      <c r="B22" s="19">
        <f>SUM(C22:D22)</f>
        <v>7173515363</v>
      </c>
      <c r="C22" s="19">
        <f>+'I Trimestre'!C22+'II Trimestre'!C22+'III Trimestre'!C22+'IV Trimestre'!C22</f>
        <v>936689013</v>
      </c>
      <c r="D22" s="19">
        <f>+'I Trimestre'!D22+'II Trimestre'!D22+'III Trimestre'!D22+'IV Trimestre'!D22</f>
        <v>6236826350</v>
      </c>
      <c r="E22" s="17"/>
    </row>
    <row r="23" spans="1:5" ht="16.5" x14ac:dyDescent="0.3">
      <c r="A23" s="17" t="s">
        <v>112</v>
      </c>
      <c r="B23" s="19">
        <f>SUM(C23:D23)</f>
        <v>7166897218.4499998</v>
      </c>
      <c r="C23" s="19">
        <f>+'I Trimestre'!C23+'II Trimestre'!C23+'III Trimestre'!C23+'IV Trimestre'!C23</f>
        <v>930079868</v>
      </c>
      <c r="D23" s="19">
        <f>+'I Trimestre'!D23+'II Trimestre'!D23+'III Trimestre'!D23+'IV Trimestre'!D23</f>
        <v>6236817350.4499998</v>
      </c>
      <c r="E23" s="17"/>
    </row>
    <row r="24" spans="1:5" ht="16.5" x14ac:dyDescent="0.3">
      <c r="A24" s="17" t="s">
        <v>71</v>
      </c>
      <c r="B24" s="19">
        <f>SUM(C24:D24)</f>
        <v>7173515363</v>
      </c>
      <c r="C24" s="19">
        <f>'IV Trimestre'!C24</f>
        <v>936689013</v>
      </c>
      <c r="D24" s="19">
        <f>'IV Trimestre'!D24</f>
        <v>6236826350</v>
      </c>
      <c r="E24" s="17"/>
    </row>
    <row r="25" spans="1:5" ht="16.5" x14ac:dyDescent="0.3">
      <c r="A25" s="17" t="s">
        <v>113</v>
      </c>
      <c r="B25" s="19">
        <f>SUM(C25:D25)</f>
        <v>7166897218.4499998</v>
      </c>
      <c r="C25" s="19">
        <f>+C23</f>
        <v>930079868</v>
      </c>
      <c r="D25" s="19">
        <f>+D23</f>
        <v>6236817350.4499998</v>
      </c>
      <c r="E25" s="17"/>
    </row>
    <row r="26" spans="1:5" ht="16.5" x14ac:dyDescent="0.3">
      <c r="A26" s="17"/>
      <c r="B26" s="19"/>
      <c r="C26" s="19"/>
      <c r="D26" s="19"/>
      <c r="E26" s="17"/>
    </row>
    <row r="27" spans="1:5" ht="17.25" x14ac:dyDescent="0.35">
      <c r="A27" s="18" t="s">
        <v>5</v>
      </c>
      <c r="B27" s="19"/>
      <c r="C27" s="19"/>
      <c r="D27" s="19"/>
      <c r="E27" s="17"/>
    </row>
    <row r="28" spans="1:5" ht="16.5" x14ac:dyDescent="0.3">
      <c r="A28" s="17" t="s">
        <v>111</v>
      </c>
      <c r="B28" s="19">
        <f>B22</f>
        <v>7173515363</v>
      </c>
      <c r="C28" s="19"/>
      <c r="D28" s="19"/>
      <c r="E28" s="17"/>
    </row>
    <row r="29" spans="1:5" ht="16.5" x14ac:dyDescent="0.3">
      <c r="A29" s="17" t="s">
        <v>112</v>
      </c>
      <c r="B29" s="19">
        <f>'I Trimestre'!B29+'II Trimestre'!B29+'III Trimestre'!B29+'IV Trimestre'!B29</f>
        <v>7173515363</v>
      </c>
      <c r="C29" s="19"/>
      <c r="D29" s="19"/>
      <c r="E29" s="17"/>
    </row>
    <row r="30" spans="1:5" ht="16.5" x14ac:dyDescent="0.3">
      <c r="A30" s="17"/>
      <c r="B30" s="22"/>
      <c r="C30" s="22"/>
      <c r="D30" s="22"/>
      <c r="E30" s="17"/>
    </row>
    <row r="31" spans="1:5" ht="17.25" x14ac:dyDescent="0.35">
      <c r="A31" s="18" t="s">
        <v>6</v>
      </c>
      <c r="B31" s="22"/>
      <c r="C31" s="22"/>
      <c r="D31" s="22"/>
      <c r="E31" s="17"/>
    </row>
    <row r="32" spans="1:5" ht="16.5" x14ac:dyDescent="0.3">
      <c r="A32" s="17" t="s">
        <v>114</v>
      </c>
      <c r="B32" s="22">
        <v>1.0610999999999999</v>
      </c>
      <c r="C32" s="22">
        <v>1.0610999999999999</v>
      </c>
      <c r="D32" s="22">
        <v>1.0610999999999999</v>
      </c>
      <c r="E32" s="17"/>
    </row>
    <row r="33" spans="1:5" ht="16.5" x14ac:dyDescent="0.3">
      <c r="A33" s="17" t="s">
        <v>115</v>
      </c>
      <c r="B33" s="22">
        <v>1.0706</v>
      </c>
      <c r="C33" s="22">
        <v>1.0706</v>
      </c>
      <c r="D33" s="22">
        <v>1.0706</v>
      </c>
      <c r="E33" s="17"/>
    </row>
    <row r="34" spans="1:5" ht="16.5" x14ac:dyDescent="0.3">
      <c r="A34" s="17" t="s">
        <v>7</v>
      </c>
      <c r="B34" s="19">
        <f>C34+D34</f>
        <v>95148</v>
      </c>
      <c r="C34" s="21">
        <v>80242</v>
      </c>
      <c r="D34" s="21">
        <v>14906</v>
      </c>
      <c r="E34" s="17"/>
    </row>
    <row r="35" spans="1:5" ht="16.5" x14ac:dyDescent="0.3">
      <c r="A35" s="17"/>
      <c r="B35" s="19"/>
      <c r="C35" s="19"/>
      <c r="D35" s="19"/>
      <c r="E35" s="17"/>
    </row>
    <row r="36" spans="1:5" ht="17.25" x14ac:dyDescent="0.35">
      <c r="A36" s="18" t="s">
        <v>8</v>
      </c>
      <c r="B36" s="19"/>
      <c r="C36" s="19"/>
      <c r="D36" s="19"/>
      <c r="E36" s="17"/>
    </row>
    <row r="37" spans="1:5" ht="16.5" x14ac:dyDescent="0.3">
      <c r="A37" s="17" t="s">
        <v>116</v>
      </c>
      <c r="B37" s="19">
        <f>B21/B32</f>
        <v>6980647717.4630108</v>
      </c>
      <c r="C37" s="19">
        <f>C21/C32</f>
        <v>1167749552.3513336</v>
      </c>
      <c r="D37" s="19">
        <f>D21/D32</f>
        <v>5812898165.1116772</v>
      </c>
      <c r="E37" s="17"/>
    </row>
    <row r="38" spans="1:5" ht="16.5" x14ac:dyDescent="0.3">
      <c r="A38" s="17" t="s">
        <v>117</v>
      </c>
      <c r="B38" s="19">
        <f>B23/B33</f>
        <v>6694280981.1787777</v>
      </c>
      <c r="C38" s="19">
        <f>C23/C33</f>
        <v>868746373.99589014</v>
      </c>
      <c r="D38" s="19">
        <f>D23/D33</f>
        <v>5825534607.182888</v>
      </c>
      <c r="E38" s="17"/>
    </row>
    <row r="39" spans="1:5" ht="16.5" x14ac:dyDescent="0.3">
      <c r="A39" s="17" t="s">
        <v>118</v>
      </c>
      <c r="B39" s="19">
        <f>B37/B15</f>
        <v>1859027.3548503357</v>
      </c>
      <c r="C39" s="19">
        <f>C37/C15</f>
        <v>553698.22302102111</v>
      </c>
      <c r="D39" s="19">
        <f>D37/D15</f>
        <v>3531529.8694481635</v>
      </c>
      <c r="E39" s="17"/>
    </row>
    <row r="40" spans="1:5" ht="16.5" x14ac:dyDescent="0.3">
      <c r="A40" s="17" t="s">
        <v>119</v>
      </c>
      <c r="B40" s="19">
        <f>B38/B17</f>
        <v>1674826.3650684957</v>
      </c>
      <c r="C40" s="19">
        <f>C38/C17</f>
        <v>412118.77324283216</v>
      </c>
      <c r="D40" s="19">
        <f>D38/D17</f>
        <v>3083925.1493821535</v>
      </c>
      <c r="E40" s="17"/>
    </row>
    <row r="41" spans="1:5" ht="16.5" x14ac:dyDescent="0.3">
      <c r="A41" s="17"/>
      <c r="B41" s="22"/>
      <c r="C41" s="22"/>
      <c r="D41" s="22"/>
      <c r="E41" s="17"/>
    </row>
    <row r="42" spans="1:5" ht="17.25" x14ac:dyDescent="0.35">
      <c r="A42" s="18" t="s">
        <v>9</v>
      </c>
      <c r="B42" s="22"/>
      <c r="C42" s="22"/>
      <c r="D42" s="22"/>
      <c r="E42" s="17"/>
    </row>
    <row r="43" spans="1:5" ht="16.5" x14ac:dyDescent="0.3">
      <c r="A43" s="17"/>
      <c r="B43" s="22"/>
      <c r="C43" s="22"/>
      <c r="D43" s="22"/>
      <c r="E43" s="17"/>
    </row>
    <row r="44" spans="1:5" ht="17.25" x14ac:dyDescent="0.35">
      <c r="A44" s="18" t="s">
        <v>10</v>
      </c>
      <c r="B44" s="22"/>
      <c r="C44" s="22"/>
      <c r="D44" s="22"/>
      <c r="E44" s="17"/>
    </row>
    <row r="45" spans="1:5" ht="16.5" x14ac:dyDescent="0.3">
      <c r="A45" s="17" t="s">
        <v>11</v>
      </c>
      <c r="B45" s="22">
        <f>B16/B34*100</f>
        <v>4.0484298146046154</v>
      </c>
      <c r="C45" s="22">
        <f>C16/C34*100</f>
        <v>2.5323396724907155</v>
      </c>
      <c r="D45" s="22">
        <f>D16/D34*100</f>
        <v>12.209848383201395</v>
      </c>
      <c r="E45" s="17"/>
    </row>
    <row r="46" spans="1:5" ht="16.5" x14ac:dyDescent="0.3">
      <c r="A46" s="17" t="s">
        <v>12</v>
      </c>
      <c r="B46" s="22">
        <f>B17/B34*100</f>
        <v>4.2008239794845919</v>
      </c>
      <c r="C46" s="22">
        <f>C17/C34*100</f>
        <v>2.6270531641783603</v>
      </c>
      <c r="D46" s="22">
        <f>D17/D34*100</f>
        <v>12.672749228498592</v>
      </c>
      <c r="E46" s="17"/>
    </row>
    <row r="47" spans="1:5" ht="16.5" x14ac:dyDescent="0.3">
      <c r="A47" s="17"/>
      <c r="B47" s="22"/>
      <c r="C47" s="22"/>
      <c r="D47" s="22"/>
      <c r="E47" s="17"/>
    </row>
    <row r="48" spans="1:5" ht="17.25" x14ac:dyDescent="0.35">
      <c r="A48" s="18" t="s">
        <v>13</v>
      </c>
      <c r="B48" s="22"/>
      <c r="C48" s="22"/>
      <c r="D48" s="22"/>
      <c r="E48" s="17"/>
    </row>
    <row r="49" spans="1:5" ht="16.5" x14ac:dyDescent="0.3">
      <c r="A49" s="17" t="s">
        <v>14</v>
      </c>
      <c r="B49" s="22">
        <f>B17/B16*100</f>
        <v>103.76427829698858</v>
      </c>
      <c r="C49" s="22">
        <f>C17/C16*100</f>
        <v>103.74015748031495</v>
      </c>
      <c r="D49" s="22">
        <f>D17/D16*100</f>
        <v>103.7912087912088</v>
      </c>
      <c r="E49" s="17"/>
    </row>
    <row r="50" spans="1:5" ht="16.5" x14ac:dyDescent="0.3">
      <c r="A50" s="17" t="s">
        <v>15</v>
      </c>
      <c r="B50" s="22">
        <f>B23/B22*100</f>
        <v>99.907741961714677</v>
      </c>
      <c r="C50" s="22">
        <f>C23/C22*100</f>
        <v>99.294414164330547</v>
      </c>
      <c r="D50" s="22">
        <f>D23/D22*100</f>
        <v>99.9998557030532</v>
      </c>
      <c r="E50" s="17"/>
    </row>
    <row r="51" spans="1:5" ht="16.5" x14ac:dyDescent="0.3">
      <c r="A51" s="17" t="s">
        <v>16</v>
      </c>
      <c r="B51" s="22">
        <f>AVERAGE(B49:B50)</f>
        <v>101.83601012935162</v>
      </c>
      <c r="C51" s="22">
        <f>AVERAGE(C49:C50)</f>
        <v>101.51728582232275</v>
      </c>
      <c r="D51" s="22">
        <f>AVERAGE(D49:D50)</f>
        <v>101.895532247131</v>
      </c>
      <c r="E51" s="17"/>
    </row>
    <row r="52" spans="1:5" ht="16.5" x14ac:dyDescent="0.3">
      <c r="A52" s="17"/>
      <c r="B52" s="22"/>
      <c r="C52" s="22"/>
      <c r="D52" s="22"/>
      <c r="E52" s="17"/>
    </row>
    <row r="53" spans="1:5" ht="17.25" x14ac:dyDescent="0.35">
      <c r="A53" s="18" t="s">
        <v>17</v>
      </c>
      <c r="B53" s="22"/>
      <c r="C53" s="22"/>
      <c r="D53" s="22"/>
      <c r="E53" s="17"/>
    </row>
    <row r="54" spans="1:5" ht="16.5" x14ac:dyDescent="0.3">
      <c r="A54" s="17" t="s">
        <v>18</v>
      </c>
      <c r="B54" s="22">
        <f>(B17/B18)*100</f>
        <v>103.76427829698858</v>
      </c>
      <c r="C54" s="22">
        <f>(C17/C18)*100</f>
        <v>103.74015748031495</v>
      </c>
      <c r="D54" s="22">
        <f>(D17/D18)*100</f>
        <v>103.7912087912088</v>
      </c>
      <c r="E54" s="17"/>
    </row>
    <row r="55" spans="1:5" ht="16.5" x14ac:dyDescent="0.3">
      <c r="A55" s="17" t="s">
        <v>19</v>
      </c>
      <c r="B55" s="22">
        <f>B23/B24*100</f>
        <v>99.907741961714677</v>
      </c>
      <c r="C55" s="22">
        <f>C23/C24*100</f>
        <v>99.294414164330547</v>
      </c>
      <c r="D55" s="22">
        <f>D23/D24*100</f>
        <v>99.9998557030532</v>
      </c>
      <c r="E55" s="17"/>
    </row>
    <row r="56" spans="1:5" ht="16.5" x14ac:dyDescent="0.3">
      <c r="A56" s="17" t="s">
        <v>20</v>
      </c>
      <c r="B56" s="22">
        <f>(B54+B55)/2</f>
        <v>101.83601012935162</v>
      </c>
      <c r="C56" s="22">
        <f>(C54+C55)/2</f>
        <v>101.51728582232275</v>
      </c>
      <c r="D56" s="22">
        <f>(D54+D55)/2</f>
        <v>101.895532247131</v>
      </c>
      <c r="E56" s="17"/>
    </row>
    <row r="57" spans="1:5" ht="16.5" x14ac:dyDescent="0.3">
      <c r="A57" s="17"/>
      <c r="B57" s="22"/>
      <c r="C57" s="22"/>
      <c r="D57" s="22"/>
      <c r="E57" s="17"/>
    </row>
    <row r="58" spans="1:5" ht="17.25" x14ac:dyDescent="0.35">
      <c r="A58" s="18" t="s">
        <v>32</v>
      </c>
      <c r="B58" s="22"/>
      <c r="C58" s="22"/>
      <c r="D58" s="22"/>
      <c r="E58" s="17"/>
    </row>
    <row r="59" spans="1:5" ht="16.5" x14ac:dyDescent="0.3">
      <c r="A59" s="17" t="s">
        <v>21</v>
      </c>
      <c r="B59" s="22">
        <f>B25/B23*100</f>
        <v>100</v>
      </c>
      <c r="C59" s="22">
        <f>C25/C23*100</f>
        <v>100</v>
      </c>
      <c r="D59" s="22">
        <f>D25/D23*100</f>
        <v>100</v>
      </c>
      <c r="E59" s="17"/>
    </row>
    <row r="60" spans="1:5" ht="16.5" x14ac:dyDescent="0.3">
      <c r="A60" s="17"/>
      <c r="B60" s="22"/>
      <c r="C60" s="22"/>
      <c r="D60" s="22"/>
      <c r="E60" s="17"/>
    </row>
    <row r="61" spans="1:5" ht="17.25" x14ac:dyDescent="0.35">
      <c r="A61" s="18" t="s">
        <v>22</v>
      </c>
      <c r="B61" s="22"/>
      <c r="C61" s="22"/>
      <c r="D61" s="22"/>
      <c r="E61" s="17"/>
    </row>
    <row r="62" spans="1:5" ht="16.5" x14ac:dyDescent="0.3">
      <c r="A62" s="17" t="s">
        <v>23</v>
      </c>
      <c r="B62" s="22">
        <f>((B17/B15)-1)*100</f>
        <v>6.4447403462050579</v>
      </c>
      <c r="C62" s="22">
        <f>((C17/C15)-1)*100</f>
        <v>-4.7415836889519447E-2</v>
      </c>
      <c r="D62" s="22">
        <f>((D17/D15)-1)*100</f>
        <v>14.763061968408264</v>
      </c>
      <c r="E62" s="17"/>
    </row>
    <row r="63" spans="1:5" ht="16.5" x14ac:dyDescent="0.3">
      <c r="A63" s="17" t="s">
        <v>24</v>
      </c>
      <c r="B63" s="22">
        <f>((B38/B37)-1)*100</f>
        <v>-4.1022946275866223</v>
      </c>
      <c r="C63" s="22">
        <f>((C38/C37)-1)*100</f>
        <v>-25.605077540246768</v>
      </c>
      <c r="D63" s="22">
        <f>((D38/D37)-1)*100</f>
        <v>0.21738626262288729</v>
      </c>
      <c r="E63" s="17"/>
    </row>
    <row r="64" spans="1:5" ht="16.5" x14ac:dyDescent="0.3">
      <c r="A64" s="17" t="s">
        <v>25</v>
      </c>
      <c r="B64" s="22">
        <f>((B40/B39)-1)*100</f>
        <v>-9.908460426967169</v>
      </c>
      <c r="C64" s="22">
        <f>((C40/C39)-1)*100</f>
        <v>-25.569785831300006</v>
      </c>
      <c r="D64" s="22">
        <f>((D40/D39)-1)*100</f>
        <v>-12.674527375184075</v>
      </c>
      <c r="E64" s="17"/>
    </row>
    <row r="65" spans="1:5" ht="16.5" x14ac:dyDescent="0.3">
      <c r="A65" s="17"/>
      <c r="B65" s="22"/>
      <c r="C65" s="22"/>
      <c r="D65" s="22"/>
      <c r="E65" s="17"/>
    </row>
    <row r="66" spans="1:5" ht="17.25" x14ac:dyDescent="0.35">
      <c r="A66" s="18" t="s">
        <v>26</v>
      </c>
      <c r="B66" s="22"/>
      <c r="C66" s="22"/>
      <c r="D66" s="22"/>
      <c r="E66" s="17"/>
    </row>
    <row r="67" spans="1:5" ht="16.5" x14ac:dyDescent="0.3">
      <c r="A67" s="17" t="s">
        <v>41</v>
      </c>
      <c r="B67" s="22">
        <f t="shared" ref="B67:D68" si="0">B22/B16</f>
        <v>1862283.3237279335</v>
      </c>
      <c r="C67" s="22">
        <f t="shared" si="0"/>
        <v>460969.00246062991</v>
      </c>
      <c r="D67" s="22">
        <f t="shared" si="0"/>
        <v>3426827.6648351648</v>
      </c>
      <c r="E67" s="17"/>
    </row>
    <row r="68" spans="1:5" ht="16.5" x14ac:dyDescent="0.3">
      <c r="A68" s="17" t="s">
        <v>42</v>
      </c>
      <c r="B68" s="22">
        <f t="shared" si="0"/>
        <v>1793069.1064423318</v>
      </c>
      <c r="C68" s="22">
        <f t="shared" si="0"/>
        <v>441214.35863377608</v>
      </c>
      <c r="D68" s="22">
        <f t="shared" si="0"/>
        <v>3301650.2649285337</v>
      </c>
      <c r="E68" s="17"/>
    </row>
    <row r="69" spans="1:5" ht="16.5" x14ac:dyDescent="0.3">
      <c r="A69" s="17" t="s">
        <v>27</v>
      </c>
      <c r="B69" s="22">
        <f>(B68/B67)*B51</f>
        <v>98.051140425164007</v>
      </c>
      <c r="C69" s="22">
        <f>(C68/C67)*C51</f>
        <v>97.166802789875931</v>
      </c>
      <c r="D69" s="22">
        <f>(D68/D67)*D51</f>
        <v>98.17342567034413</v>
      </c>
      <c r="E69" s="17"/>
    </row>
    <row r="70" spans="1:5" ht="16.5" x14ac:dyDescent="0.3">
      <c r="A70" s="17" t="s">
        <v>33</v>
      </c>
      <c r="B70" s="22">
        <f t="shared" ref="B70:D71" si="1">B22/(B16*12)</f>
        <v>155190.2769773278</v>
      </c>
      <c r="C70" s="22">
        <f t="shared" si="1"/>
        <v>38414.083538385828</v>
      </c>
      <c r="D70" s="22">
        <f t="shared" si="1"/>
        <v>285568.97206959705</v>
      </c>
      <c r="E70" s="17"/>
    </row>
    <row r="71" spans="1:5" ht="16.5" x14ac:dyDescent="0.3">
      <c r="A71" s="17" t="s">
        <v>34</v>
      </c>
      <c r="B71" s="22">
        <f t="shared" si="1"/>
        <v>149422.42553686097</v>
      </c>
      <c r="C71" s="22">
        <f t="shared" si="1"/>
        <v>36767.86321948134</v>
      </c>
      <c r="D71" s="22">
        <f t="shared" si="1"/>
        <v>275137.52207737777</v>
      </c>
      <c r="E71" s="17"/>
    </row>
    <row r="72" spans="1:5" ht="16.5" x14ac:dyDescent="0.3">
      <c r="A72" s="17"/>
      <c r="B72" s="22"/>
      <c r="C72" s="22"/>
      <c r="D72" s="22"/>
      <c r="E72" s="17"/>
    </row>
    <row r="73" spans="1:5" ht="17.25" x14ac:dyDescent="0.35">
      <c r="A73" s="18" t="s">
        <v>28</v>
      </c>
      <c r="B73" s="22"/>
      <c r="C73" s="22"/>
      <c r="D73" s="22"/>
      <c r="E73" s="17"/>
    </row>
    <row r="74" spans="1:5" ht="16.5" x14ac:dyDescent="0.3">
      <c r="A74" s="17" t="s">
        <v>29</v>
      </c>
      <c r="B74" s="22">
        <f>(B29/B28)*100</f>
        <v>100</v>
      </c>
      <c r="C74" s="22"/>
      <c r="D74" s="22"/>
      <c r="E74" s="17"/>
    </row>
    <row r="75" spans="1:5" ht="17.25" thickBot="1" x14ac:dyDescent="0.35">
      <c r="A75" s="23" t="s">
        <v>30</v>
      </c>
      <c r="B75" s="24">
        <f>(B23/B29)*100</f>
        <v>99.907741961714677</v>
      </c>
      <c r="C75" s="24"/>
      <c r="D75" s="24"/>
      <c r="E75" s="17"/>
    </row>
    <row r="76" spans="1:5" ht="17.25" thickTop="1" x14ac:dyDescent="0.25">
      <c r="A76" s="25" t="s">
        <v>103</v>
      </c>
      <c r="B76" s="25"/>
      <c r="C76" s="25"/>
      <c r="D76" s="25"/>
    </row>
    <row r="77" spans="1:5" ht="16.5" x14ac:dyDescent="0.3">
      <c r="A77" s="17"/>
      <c r="B77" s="17"/>
      <c r="C77" s="17"/>
      <c r="D77" s="17"/>
      <c r="E77" s="17"/>
    </row>
    <row r="78" spans="1:5" ht="16.5" x14ac:dyDescent="0.3">
      <c r="A78" s="17"/>
      <c r="B78" s="17"/>
      <c r="C78" s="17"/>
      <c r="D78" s="17"/>
      <c r="E78" s="17"/>
    </row>
    <row r="79" spans="1:5" ht="16.5" x14ac:dyDescent="0.3">
      <c r="A79" s="17"/>
      <c r="B79" s="17"/>
      <c r="C79" s="17"/>
      <c r="D79" s="17"/>
      <c r="E79" s="17"/>
    </row>
    <row r="88" spans="1:1" x14ac:dyDescent="0.25">
      <c r="A88" s="1"/>
    </row>
  </sheetData>
  <mergeCells count="4">
    <mergeCell ref="A9:A10"/>
    <mergeCell ref="C9:D9"/>
    <mergeCell ref="B9:B10"/>
    <mergeCell ref="A76:D76"/>
  </mergeCells>
  <pageMargins left="0.7" right="0.7" top="0.75" bottom="0.75" header="0.3" footer="0.3"/>
  <pageSetup scale="4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I Trimestre</vt:lpstr>
      <vt:lpstr>II Trimestre</vt:lpstr>
      <vt:lpstr>I Semestre</vt:lpstr>
      <vt:lpstr>III Trimestre</vt:lpstr>
      <vt:lpstr>III T Acumulado</vt:lpstr>
      <vt:lpstr>IV Trimestre</vt:lpstr>
      <vt:lpstr>Anual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Horacio Rodríguez C.</dc:creator>
  <cp:lastModifiedBy>Stephanie Tatiana Salas Soto</cp:lastModifiedBy>
  <cp:lastPrinted>2012-07-30T17:01:50Z</cp:lastPrinted>
  <dcterms:created xsi:type="dcterms:W3CDTF">2012-02-17T20:51:13Z</dcterms:created>
  <dcterms:modified xsi:type="dcterms:W3CDTF">2021-04-14T17:19:56Z</dcterms:modified>
</cp:coreProperties>
</file>