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PANEA\"/>
    </mc:Choice>
  </mc:AlternateContent>
  <bookViews>
    <workbookView xWindow="0" yWindow="0" windowWidth="28800" windowHeight="12330" tabRatio="738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</sheets>
  <calcPr calcId="162913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E20" i="3"/>
  <c r="F20" i="3"/>
  <c r="G20" i="3"/>
  <c r="H20" i="3"/>
  <c r="D54" i="3"/>
  <c r="B24" i="5" l="1"/>
  <c r="D11" i="1" l="1"/>
  <c r="D12" i="4" l="1"/>
  <c r="D19" i="2" l="1"/>
  <c r="H13" i="3" l="1"/>
  <c r="F13" i="3"/>
  <c r="E13" i="3"/>
  <c r="C13" i="3"/>
  <c r="D29" i="1" l="1"/>
  <c r="D29" i="2"/>
  <c r="C11" i="5" l="1"/>
  <c r="C17" i="5"/>
  <c r="C12" i="5"/>
  <c r="C18" i="5"/>
  <c r="C20" i="5" s="1"/>
  <c r="C54" i="5" s="1"/>
  <c r="D17" i="1"/>
  <c r="B17" i="1" s="1"/>
  <c r="B23" i="1" s="1"/>
  <c r="B69" i="1" s="1"/>
  <c r="D12" i="1"/>
  <c r="B12" i="1" s="1"/>
  <c r="D18" i="1"/>
  <c r="D54" i="1" s="1"/>
  <c r="E11" i="5"/>
  <c r="E40" i="5" s="1"/>
  <c r="E17" i="5"/>
  <c r="E12" i="5"/>
  <c r="E18" i="5"/>
  <c r="E33" i="5" s="1"/>
  <c r="F11" i="5"/>
  <c r="F40" i="5" s="1"/>
  <c r="F17" i="5"/>
  <c r="F12" i="5"/>
  <c r="F18" i="5"/>
  <c r="F33" i="5" s="1"/>
  <c r="G11" i="5"/>
  <c r="G17" i="5"/>
  <c r="G12" i="5"/>
  <c r="G18" i="5"/>
  <c r="H11" i="5"/>
  <c r="H40" i="5" s="1"/>
  <c r="H17" i="5"/>
  <c r="H12" i="5"/>
  <c r="H18" i="5"/>
  <c r="H20" i="5" s="1"/>
  <c r="H54" i="5" s="1"/>
  <c r="C11" i="7"/>
  <c r="C17" i="7"/>
  <c r="C12" i="7"/>
  <c r="C41" i="7" s="1"/>
  <c r="C18" i="7"/>
  <c r="E11" i="7"/>
  <c r="E40" i="7" s="1"/>
  <c r="E17" i="7"/>
  <c r="E12" i="7"/>
  <c r="E18" i="7"/>
  <c r="F11" i="7"/>
  <c r="F40" i="7" s="1"/>
  <c r="F17" i="7"/>
  <c r="F12" i="7"/>
  <c r="F18" i="7"/>
  <c r="F33" i="7" s="1"/>
  <c r="G11" i="7"/>
  <c r="G17" i="7"/>
  <c r="G12" i="7"/>
  <c r="G18" i="7"/>
  <c r="G63" i="7" s="1"/>
  <c r="H11" i="7"/>
  <c r="H40" i="7" s="1"/>
  <c r="H17" i="7"/>
  <c r="H12" i="7"/>
  <c r="H41" i="7" s="1"/>
  <c r="H18" i="7"/>
  <c r="H33" i="7" s="1"/>
  <c r="C11" i="6"/>
  <c r="C17" i="6"/>
  <c r="C12" i="6"/>
  <c r="C18" i="6"/>
  <c r="C33" i="6" s="1"/>
  <c r="E11" i="6"/>
  <c r="E40" i="6" s="1"/>
  <c r="E17" i="6"/>
  <c r="E12" i="6"/>
  <c r="E18" i="6"/>
  <c r="F11" i="6"/>
  <c r="F40" i="6" s="1"/>
  <c r="F17" i="6"/>
  <c r="F12" i="6"/>
  <c r="F18" i="6"/>
  <c r="F20" i="6" s="1"/>
  <c r="F54" i="6" s="1"/>
  <c r="G11" i="6"/>
  <c r="G40" i="6" s="1"/>
  <c r="G17" i="6"/>
  <c r="G12" i="6"/>
  <c r="G18" i="6"/>
  <c r="G45" i="6" s="1"/>
  <c r="H11" i="6"/>
  <c r="H17" i="6"/>
  <c r="H12" i="6"/>
  <c r="H18" i="6"/>
  <c r="H33" i="6" s="1"/>
  <c r="C62" i="1"/>
  <c r="C44" i="1"/>
  <c r="C45" i="1"/>
  <c r="C63" i="1"/>
  <c r="D63" i="1"/>
  <c r="E62" i="1"/>
  <c r="E44" i="1"/>
  <c r="E45" i="1"/>
  <c r="E63" i="1"/>
  <c r="F62" i="1"/>
  <c r="F44" i="1"/>
  <c r="F45" i="1"/>
  <c r="F63" i="1"/>
  <c r="G62" i="1"/>
  <c r="G44" i="1"/>
  <c r="G45" i="1"/>
  <c r="G46" i="1" s="1"/>
  <c r="G63" i="1"/>
  <c r="H62" i="1"/>
  <c r="H44" i="1"/>
  <c r="H45" i="1"/>
  <c r="H63" i="1"/>
  <c r="D16" i="4"/>
  <c r="D11" i="3"/>
  <c r="B11" i="3" s="1"/>
  <c r="D10" i="3"/>
  <c r="B10" i="3" s="1"/>
  <c r="D16" i="3"/>
  <c r="D16" i="7" s="1"/>
  <c r="D32" i="7" s="1"/>
  <c r="D16" i="2"/>
  <c r="D32" i="2" s="1"/>
  <c r="D10" i="2"/>
  <c r="B10" i="2" s="1"/>
  <c r="D17" i="4"/>
  <c r="B17" i="4" s="1"/>
  <c r="D19" i="4"/>
  <c r="D19" i="5" s="1"/>
  <c r="D18" i="4"/>
  <c r="B12" i="4"/>
  <c r="D10" i="4"/>
  <c r="D18" i="3"/>
  <c r="D12" i="3"/>
  <c r="B12" i="3" s="1"/>
  <c r="B44" i="3" s="1"/>
  <c r="D19" i="3"/>
  <c r="D19" i="7" s="1"/>
  <c r="D17" i="3"/>
  <c r="B17" i="3" s="1"/>
  <c r="D18" i="2"/>
  <c r="B18" i="2" s="1"/>
  <c r="D12" i="2"/>
  <c r="B19" i="2"/>
  <c r="B19" i="6" s="1"/>
  <c r="D17" i="2"/>
  <c r="D16" i="1"/>
  <c r="D16" i="5" s="1"/>
  <c r="D32" i="5" s="1"/>
  <c r="D10" i="1"/>
  <c r="D19" i="1"/>
  <c r="B19" i="1" s="1"/>
  <c r="D11" i="4"/>
  <c r="B11" i="4" s="1"/>
  <c r="D11" i="2"/>
  <c r="B11" i="2" s="1"/>
  <c r="E13" i="4"/>
  <c r="D29" i="5"/>
  <c r="B29" i="5" s="1"/>
  <c r="C66" i="4"/>
  <c r="E66" i="4"/>
  <c r="F66" i="4"/>
  <c r="G66" i="4"/>
  <c r="H66" i="4"/>
  <c r="C65" i="4"/>
  <c r="E65" i="4"/>
  <c r="F65" i="4"/>
  <c r="G65" i="4"/>
  <c r="H65" i="4"/>
  <c r="C63" i="4"/>
  <c r="E63" i="4"/>
  <c r="F63" i="4"/>
  <c r="G63" i="4"/>
  <c r="H63" i="4"/>
  <c r="C62" i="4"/>
  <c r="E62" i="4"/>
  <c r="F62" i="4"/>
  <c r="G62" i="4"/>
  <c r="H62" i="4"/>
  <c r="C57" i="4"/>
  <c r="E57" i="4"/>
  <c r="F57" i="4"/>
  <c r="G57" i="4"/>
  <c r="H57" i="4"/>
  <c r="C50" i="4"/>
  <c r="E50" i="4"/>
  <c r="F50" i="4"/>
  <c r="G50" i="4"/>
  <c r="H50" i="4"/>
  <c r="E49" i="4"/>
  <c r="C45" i="4"/>
  <c r="E45" i="4"/>
  <c r="F45" i="4"/>
  <c r="G45" i="4"/>
  <c r="H45" i="4"/>
  <c r="C44" i="4"/>
  <c r="E44" i="4"/>
  <c r="F44" i="4"/>
  <c r="G44" i="4"/>
  <c r="H44" i="4"/>
  <c r="C41" i="4"/>
  <c r="E41" i="4"/>
  <c r="F41" i="4"/>
  <c r="G41" i="4"/>
  <c r="H41" i="4"/>
  <c r="C40" i="4"/>
  <c r="E40" i="4"/>
  <c r="F40" i="4"/>
  <c r="G40" i="4"/>
  <c r="H40" i="4"/>
  <c r="C33" i="4"/>
  <c r="C35" i="4" s="1"/>
  <c r="E33" i="4"/>
  <c r="E35" i="4" s="1"/>
  <c r="F33" i="4"/>
  <c r="G33" i="4"/>
  <c r="G35" i="4" s="1"/>
  <c r="H33" i="4"/>
  <c r="H35" i="4" s="1"/>
  <c r="C32" i="4"/>
  <c r="C34" i="4" s="1"/>
  <c r="E32" i="4"/>
  <c r="E34" i="4" s="1"/>
  <c r="F32" i="4"/>
  <c r="F34" i="4" s="1"/>
  <c r="G32" i="4"/>
  <c r="G34" i="4" s="1"/>
  <c r="H32" i="4"/>
  <c r="H34" i="4" s="1"/>
  <c r="D29" i="4"/>
  <c r="F13" i="4"/>
  <c r="F49" i="4" s="1"/>
  <c r="G13" i="4"/>
  <c r="H13" i="4"/>
  <c r="C13" i="4"/>
  <c r="C49" i="4" s="1"/>
  <c r="H49" i="3"/>
  <c r="G13" i="3"/>
  <c r="G49" i="3" s="1"/>
  <c r="F13" i="7"/>
  <c r="C13" i="7"/>
  <c r="H13" i="2"/>
  <c r="H49" i="2" s="1"/>
  <c r="G13" i="2"/>
  <c r="G13" i="6" s="1"/>
  <c r="F13" i="2"/>
  <c r="E13" i="2"/>
  <c r="E13" i="6" s="1"/>
  <c r="C13" i="2"/>
  <c r="E13" i="1"/>
  <c r="E49" i="1" s="1"/>
  <c r="F13" i="1"/>
  <c r="F49" i="1" s="1"/>
  <c r="G13" i="1"/>
  <c r="G49" i="1" s="1"/>
  <c r="H13" i="1"/>
  <c r="H49" i="1" s="1"/>
  <c r="C13" i="1"/>
  <c r="C49" i="1" s="1"/>
  <c r="D29" i="7"/>
  <c r="B29" i="7" s="1"/>
  <c r="D29" i="6"/>
  <c r="B29" i="6" s="1"/>
  <c r="B29" i="1"/>
  <c r="D29" i="3"/>
  <c r="B29" i="3" s="1"/>
  <c r="B29" i="2"/>
  <c r="G49" i="2"/>
  <c r="E49" i="3"/>
  <c r="F49" i="3"/>
  <c r="C20" i="2"/>
  <c r="C54" i="2" s="1"/>
  <c r="E20" i="2"/>
  <c r="F20" i="2"/>
  <c r="F54" i="2" s="1"/>
  <c r="G20" i="2"/>
  <c r="G54" i="2" s="1"/>
  <c r="H20" i="2"/>
  <c r="H54" i="2" s="1"/>
  <c r="C20" i="1"/>
  <c r="C54" i="1" s="1"/>
  <c r="G54" i="1"/>
  <c r="H54" i="1"/>
  <c r="E10" i="5"/>
  <c r="F10" i="5"/>
  <c r="G10" i="5"/>
  <c r="H10" i="5"/>
  <c r="G40" i="5"/>
  <c r="C40" i="5"/>
  <c r="C10" i="5"/>
  <c r="E10" i="7"/>
  <c r="F10" i="7"/>
  <c r="F57" i="7" s="1"/>
  <c r="G10" i="7"/>
  <c r="G57" i="7" s="1"/>
  <c r="H10" i="7"/>
  <c r="H57" i="7" s="1"/>
  <c r="H13" i="7"/>
  <c r="C10" i="7"/>
  <c r="C57" i="7" s="1"/>
  <c r="E10" i="6"/>
  <c r="F10" i="6"/>
  <c r="G10" i="6"/>
  <c r="H10" i="6"/>
  <c r="F13" i="6"/>
  <c r="C10" i="6"/>
  <c r="C57" i="6" s="1"/>
  <c r="D66" i="4"/>
  <c r="H66" i="3"/>
  <c r="G66" i="3"/>
  <c r="F66" i="3"/>
  <c r="E66" i="3"/>
  <c r="C66" i="3"/>
  <c r="H65" i="3"/>
  <c r="G65" i="3"/>
  <c r="F65" i="3"/>
  <c r="E65" i="3"/>
  <c r="C65" i="3"/>
  <c r="H63" i="3"/>
  <c r="G63" i="3"/>
  <c r="F63" i="3"/>
  <c r="E63" i="3"/>
  <c r="C63" i="3"/>
  <c r="H62" i="3"/>
  <c r="G62" i="3"/>
  <c r="F62" i="3"/>
  <c r="E62" i="3"/>
  <c r="C62" i="3"/>
  <c r="C65" i="2"/>
  <c r="E65" i="2"/>
  <c r="F65" i="2"/>
  <c r="G65" i="2"/>
  <c r="H65" i="2"/>
  <c r="C66" i="2"/>
  <c r="E66" i="2"/>
  <c r="F66" i="2"/>
  <c r="G66" i="2"/>
  <c r="H66" i="2"/>
  <c r="C62" i="2"/>
  <c r="E62" i="2"/>
  <c r="F62" i="2"/>
  <c r="G62" i="2"/>
  <c r="H62" i="2"/>
  <c r="C63" i="2"/>
  <c r="E63" i="2"/>
  <c r="F63" i="2"/>
  <c r="G63" i="2"/>
  <c r="H63" i="2"/>
  <c r="D20" i="2"/>
  <c r="D54" i="2" s="1"/>
  <c r="D44" i="2"/>
  <c r="C65" i="1"/>
  <c r="E65" i="1"/>
  <c r="F65" i="1"/>
  <c r="G65" i="1"/>
  <c r="H65" i="1"/>
  <c r="C66" i="1"/>
  <c r="E66" i="1"/>
  <c r="F66" i="1"/>
  <c r="G66" i="1"/>
  <c r="H66" i="1"/>
  <c r="D13" i="1"/>
  <c r="D65" i="1"/>
  <c r="D32" i="4"/>
  <c r="B16" i="1"/>
  <c r="B10" i="4"/>
  <c r="C16" i="5"/>
  <c r="C32" i="5" s="1"/>
  <c r="C34" i="5" s="1"/>
  <c r="E16" i="5"/>
  <c r="E32" i="5" s="1"/>
  <c r="F16" i="5"/>
  <c r="F32" i="5" s="1"/>
  <c r="G16" i="5"/>
  <c r="G32" i="5" s="1"/>
  <c r="H16" i="5"/>
  <c r="H32" i="5" s="1"/>
  <c r="E19" i="5"/>
  <c r="F19" i="5"/>
  <c r="G19" i="5"/>
  <c r="H19" i="5"/>
  <c r="C19" i="5"/>
  <c r="C19" i="7"/>
  <c r="E19" i="7"/>
  <c r="F19" i="7"/>
  <c r="F50" i="7" s="1"/>
  <c r="G19" i="7"/>
  <c r="G50" i="7" s="1"/>
  <c r="H19" i="7"/>
  <c r="H50" i="7" s="1"/>
  <c r="C19" i="6"/>
  <c r="C50" i="6" s="1"/>
  <c r="E19" i="6"/>
  <c r="E50" i="6" s="1"/>
  <c r="F19" i="6"/>
  <c r="G19" i="6"/>
  <c r="G50" i="6" s="1"/>
  <c r="H19" i="6"/>
  <c r="H50" i="6" s="1"/>
  <c r="C16" i="7"/>
  <c r="C32" i="7" s="1"/>
  <c r="E16" i="7"/>
  <c r="E32" i="7" s="1"/>
  <c r="E34" i="7" s="1"/>
  <c r="F16" i="7"/>
  <c r="F32" i="7" s="1"/>
  <c r="G16" i="7"/>
  <c r="H16" i="7"/>
  <c r="H32" i="7" s="1"/>
  <c r="C16" i="6"/>
  <c r="C32" i="6" s="1"/>
  <c r="E16" i="6"/>
  <c r="E32" i="6" s="1"/>
  <c r="F16" i="6"/>
  <c r="F32" i="6" s="1"/>
  <c r="F34" i="6" s="1"/>
  <c r="G16" i="6"/>
  <c r="G32" i="6" s="1"/>
  <c r="H16" i="6"/>
  <c r="H32" i="6" s="1"/>
  <c r="H20" i="4"/>
  <c r="G20" i="4"/>
  <c r="G54" i="4" s="1"/>
  <c r="F20" i="4"/>
  <c r="F54" i="4" s="1"/>
  <c r="E20" i="4"/>
  <c r="E54" i="4" s="1"/>
  <c r="C20" i="4"/>
  <c r="C54" i="4" s="1"/>
  <c r="B16" i="4"/>
  <c r="B32" i="4" s="1"/>
  <c r="G54" i="3"/>
  <c r="F54" i="3"/>
  <c r="E54" i="3"/>
  <c r="C20" i="3"/>
  <c r="C54" i="3" s="1"/>
  <c r="B16" i="2"/>
  <c r="B16" i="6" s="1"/>
  <c r="B32" i="6" s="1"/>
  <c r="G20" i="6"/>
  <c r="G54" i="6" s="1"/>
  <c r="G66" i="6"/>
  <c r="E20" i="6"/>
  <c r="E54" i="6" s="1"/>
  <c r="C20" i="6"/>
  <c r="C54" i="6" s="1"/>
  <c r="H20" i="7"/>
  <c r="H54" i="7" s="1"/>
  <c r="F20" i="7"/>
  <c r="F54" i="7" s="1"/>
  <c r="E20" i="7"/>
  <c r="E54" i="7" s="1"/>
  <c r="G41" i="7"/>
  <c r="B24" i="7"/>
  <c r="B24" i="6"/>
  <c r="C41" i="2"/>
  <c r="E41" i="2"/>
  <c r="F41" i="2"/>
  <c r="G41" i="2"/>
  <c r="H41" i="2"/>
  <c r="C41" i="3"/>
  <c r="E41" i="3"/>
  <c r="F41" i="3"/>
  <c r="G41" i="3"/>
  <c r="H41" i="3"/>
  <c r="F40" i="1"/>
  <c r="H40" i="1"/>
  <c r="C41" i="1"/>
  <c r="E41" i="1"/>
  <c r="F41" i="1"/>
  <c r="G41" i="1"/>
  <c r="H41" i="1"/>
  <c r="D33" i="1"/>
  <c r="D35" i="1" s="1"/>
  <c r="H40" i="3"/>
  <c r="G40" i="3"/>
  <c r="F40" i="3"/>
  <c r="E40" i="3"/>
  <c r="C40" i="3"/>
  <c r="H40" i="2"/>
  <c r="G40" i="2"/>
  <c r="F40" i="2"/>
  <c r="C40" i="2"/>
  <c r="G40" i="7"/>
  <c r="C40" i="6"/>
  <c r="D41" i="1"/>
  <c r="E40" i="2"/>
  <c r="H40" i="6"/>
  <c r="G40" i="1"/>
  <c r="E40" i="1"/>
  <c r="C40" i="1"/>
  <c r="E41" i="6"/>
  <c r="E33" i="1"/>
  <c r="E35" i="1" s="1"/>
  <c r="E50" i="1"/>
  <c r="E54" i="1"/>
  <c r="E33" i="7"/>
  <c r="E33" i="3"/>
  <c r="E35" i="3" s="1"/>
  <c r="E44" i="3"/>
  <c r="E45" i="3"/>
  <c r="E50" i="3"/>
  <c r="E32" i="2"/>
  <c r="E33" i="2"/>
  <c r="E44" i="2"/>
  <c r="E45" i="2"/>
  <c r="E50" i="2"/>
  <c r="E54" i="2"/>
  <c r="E32" i="3"/>
  <c r="E34" i="3" s="1"/>
  <c r="E32" i="1"/>
  <c r="E33" i="6"/>
  <c r="D32" i="3"/>
  <c r="D34" i="3" s="1"/>
  <c r="H32" i="1"/>
  <c r="H54" i="4"/>
  <c r="H54" i="3"/>
  <c r="H50" i="3"/>
  <c r="G50" i="3"/>
  <c r="F50" i="3"/>
  <c r="C50" i="3"/>
  <c r="H45" i="3"/>
  <c r="G45" i="3"/>
  <c r="F45" i="3"/>
  <c r="C45" i="3"/>
  <c r="C50" i="2"/>
  <c r="F50" i="2"/>
  <c r="G50" i="2"/>
  <c r="H50" i="2"/>
  <c r="C45" i="2"/>
  <c r="F45" i="2"/>
  <c r="G45" i="2"/>
  <c r="H45" i="2"/>
  <c r="F54" i="1"/>
  <c r="C50" i="1"/>
  <c r="F50" i="1"/>
  <c r="G50" i="1"/>
  <c r="H50" i="1"/>
  <c r="F33" i="6"/>
  <c r="G33" i="6"/>
  <c r="G35" i="6" s="1"/>
  <c r="G32" i="7"/>
  <c r="G33" i="7"/>
  <c r="H33" i="3"/>
  <c r="H35" i="3" s="1"/>
  <c r="G33" i="3"/>
  <c r="F33" i="3"/>
  <c r="F35" i="3" s="1"/>
  <c r="C33" i="3"/>
  <c r="C35" i="3" s="1"/>
  <c r="H32" i="3"/>
  <c r="H34" i="3" s="1"/>
  <c r="G32" i="3"/>
  <c r="F32" i="3"/>
  <c r="F58" i="3" s="1"/>
  <c r="C32" i="3"/>
  <c r="H33" i="2"/>
  <c r="G33" i="2"/>
  <c r="G35" i="2" s="1"/>
  <c r="F33" i="2"/>
  <c r="F35" i="2" s="1"/>
  <c r="C33" i="2"/>
  <c r="C35" i="2" s="1"/>
  <c r="H32" i="2"/>
  <c r="H34" i="2" s="1"/>
  <c r="G32" i="2"/>
  <c r="G34" i="2" s="1"/>
  <c r="F32" i="2"/>
  <c r="F34" i="2" s="1"/>
  <c r="C32" i="2"/>
  <c r="C34" i="2" s="1"/>
  <c r="H33" i="1"/>
  <c r="H35" i="1" s="1"/>
  <c r="G33" i="1"/>
  <c r="G35" i="1" s="1"/>
  <c r="F33" i="1"/>
  <c r="F58" i="1" s="1"/>
  <c r="C33" i="1"/>
  <c r="C35" i="1" s="1"/>
  <c r="G32" i="1"/>
  <c r="F32" i="1"/>
  <c r="F34" i="1" s="1"/>
  <c r="C32" i="1"/>
  <c r="E57" i="2"/>
  <c r="E34" i="2"/>
  <c r="E57" i="3"/>
  <c r="E57" i="1"/>
  <c r="C57" i="1"/>
  <c r="G57" i="1"/>
  <c r="G57" i="2"/>
  <c r="C57" i="2"/>
  <c r="C44" i="2"/>
  <c r="G44" i="2"/>
  <c r="F44" i="3"/>
  <c r="H44" i="3"/>
  <c r="F57" i="2"/>
  <c r="F44" i="2"/>
  <c r="H57" i="2"/>
  <c r="H44" i="2"/>
  <c r="G34" i="3"/>
  <c r="C34" i="3"/>
  <c r="H57" i="3"/>
  <c r="F57" i="3"/>
  <c r="C44" i="3"/>
  <c r="G44" i="3"/>
  <c r="G57" i="3"/>
  <c r="D34" i="2"/>
  <c r="C57" i="3"/>
  <c r="F57" i="1"/>
  <c r="H34" i="1"/>
  <c r="H57" i="1"/>
  <c r="F35" i="1" l="1"/>
  <c r="F51" i="4"/>
  <c r="H46" i="3"/>
  <c r="F46" i="4"/>
  <c r="F64" i="4" s="1"/>
  <c r="G50" i="5"/>
  <c r="F65" i="6"/>
  <c r="F65" i="5"/>
  <c r="C46" i="1"/>
  <c r="C64" i="1" s="1"/>
  <c r="E65" i="6"/>
  <c r="E65" i="7"/>
  <c r="E65" i="5"/>
  <c r="D44" i="3"/>
  <c r="D57" i="3"/>
  <c r="E35" i="5"/>
  <c r="G51" i="2"/>
  <c r="D50" i="2"/>
  <c r="D33" i="2"/>
  <c r="D35" i="2" s="1"/>
  <c r="E46" i="2"/>
  <c r="H50" i="5"/>
  <c r="F45" i="7"/>
  <c r="F50" i="6"/>
  <c r="E57" i="6"/>
  <c r="E46" i="1"/>
  <c r="E64" i="1" s="1"/>
  <c r="C49" i="7"/>
  <c r="B16" i="3"/>
  <c r="B32" i="3" s="1"/>
  <c r="B34" i="3" s="1"/>
  <c r="C59" i="3"/>
  <c r="F34" i="7"/>
  <c r="D10" i="6"/>
  <c r="D32" i="1"/>
  <c r="D34" i="1"/>
  <c r="D59" i="1" s="1"/>
  <c r="B10" i="1"/>
  <c r="B10" i="6" s="1"/>
  <c r="D17" i="5"/>
  <c r="D40" i="3"/>
  <c r="D16" i="6"/>
  <c r="D32" i="6" s="1"/>
  <c r="D34" i="6" s="1"/>
  <c r="D45" i="1"/>
  <c r="C46" i="4"/>
  <c r="C64" i="4" s="1"/>
  <c r="D62" i="3"/>
  <c r="B41" i="1"/>
  <c r="C46" i="2"/>
  <c r="C64" i="2" s="1"/>
  <c r="G58" i="7"/>
  <c r="B62" i="3"/>
  <c r="F13" i="5"/>
  <c r="C58" i="1"/>
  <c r="F35" i="7"/>
  <c r="G34" i="5"/>
  <c r="C34" i="1"/>
  <c r="C59" i="1" s="1"/>
  <c r="D66" i="3"/>
  <c r="B44" i="4"/>
  <c r="E49" i="2"/>
  <c r="E51" i="2" s="1"/>
  <c r="E51" i="4"/>
  <c r="B19" i="4"/>
  <c r="D50" i="4"/>
  <c r="H59" i="1"/>
  <c r="D58" i="1"/>
  <c r="D50" i="1"/>
  <c r="D62" i="2"/>
  <c r="B19" i="3"/>
  <c r="B19" i="7" s="1"/>
  <c r="D65" i="4"/>
  <c r="D19" i="6"/>
  <c r="H34" i="5"/>
  <c r="D10" i="7"/>
  <c r="D34" i="7" s="1"/>
  <c r="D34" i="4"/>
  <c r="D57" i="1"/>
  <c r="D12" i="6"/>
  <c r="D41" i="6" s="1"/>
  <c r="D44" i="1"/>
  <c r="G65" i="6"/>
  <c r="E62" i="6"/>
  <c r="C62" i="6"/>
  <c r="H65" i="7"/>
  <c r="E62" i="7"/>
  <c r="B32" i="2"/>
  <c r="B34" i="2" s="1"/>
  <c r="D10" i="5"/>
  <c r="B40" i="3"/>
  <c r="C51" i="1"/>
  <c r="F59" i="1"/>
  <c r="C58" i="3"/>
  <c r="E45" i="6"/>
  <c r="E50" i="7"/>
  <c r="E51" i="1"/>
  <c r="H62" i="6"/>
  <c r="F63" i="6"/>
  <c r="C44" i="6"/>
  <c r="G59" i="4"/>
  <c r="E66" i="5"/>
  <c r="H46" i="4"/>
  <c r="H64" i="4" s="1"/>
  <c r="G46" i="4"/>
  <c r="G64" i="4" s="1"/>
  <c r="E46" i="4"/>
  <c r="E64" i="4" s="1"/>
  <c r="C13" i="5"/>
  <c r="C49" i="5" s="1"/>
  <c r="C46" i="3"/>
  <c r="C64" i="3" s="1"/>
  <c r="G66" i="7"/>
  <c r="G20" i="7"/>
  <c r="G54" i="7" s="1"/>
  <c r="F46" i="3"/>
  <c r="F64" i="3" s="1"/>
  <c r="D45" i="3"/>
  <c r="B18" i="3"/>
  <c r="B33" i="3" s="1"/>
  <c r="D33" i="3"/>
  <c r="D50" i="3"/>
  <c r="D20" i="3"/>
  <c r="D63" i="3"/>
  <c r="E57" i="5"/>
  <c r="F34" i="3"/>
  <c r="F59" i="3" s="1"/>
  <c r="G46" i="3"/>
  <c r="G64" i="3" s="1"/>
  <c r="E64" i="2"/>
  <c r="H51" i="1"/>
  <c r="H51" i="3"/>
  <c r="H58" i="4"/>
  <c r="H59" i="4"/>
  <c r="E59" i="4"/>
  <c r="E50" i="5"/>
  <c r="C59" i="2"/>
  <c r="B10" i="5"/>
  <c r="G13" i="7"/>
  <c r="G49" i="7" s="1"/>
  <c r="G51" i="7" s="1"/>
  <c r="D40" i="4"/>
  <c r="C59" i="4"/>
  <c r="E44" i="7"/>
  <c r="G58" i="1"/>
  <c r="H58" i="1"/>
  <c r="E58" i="2"/>
  <c r="D41" i="3"/>
  <c r="B16" i="5"/>
  <c r="B32" i="5" s="1"/>
  <c r="F51" i="1"/>
  <c r="D13" i="2"/>
  <c r="D13" i="6" s="1"/>
  <c r="C58" i="4"/>
  <c r="F46" i="1"/>
  <c r="F64" i="1" s="1"/>
  <c r="F66" i="7"/>
  <c r="G64" i="1"/>
  <c r="G62" i="6"/>
  <c r="G51" i="3"/>
  <c r="G62" i="5"/>
  <c r="E46" i="3"/>
  <c r="E64" i="3" s="1"/>
  <c r="G62" i="7"/>
  <c r="E62" i="5"/>
  <c r="C49" i="3"/>
  <c r="C51" i="3" s="1"/>
  <c r="G34" i="7"/>
  <c r="H58" i="7"/>
  <c r="H58" i="3"/>
  <c r="F58" i="5"/>
  <c r="E59" i="3"/>
  <c r="H20" i="6"/>
  <c r="H54" i="6" s="1"/>
  <c r="H63" i="6"/>
  <c r="H51" i="2"/>
  <c r="G35" i="7"/>
  <c r="G59" i="7" s="1"/>
  <c r="G46" i="2"/>
  <c r="G64" i="2" s="1"/>
  <c r="B20" i="2"/>
  <c r="B54" i="2" s="1"/>
  <c r="B33" i="2"/>
  <c r="B70" i="2"/>
  <c r="F50" i="5"/>
  <c r="F20" i="5"/>
  <c r="F54" i="5" s="1"/>
  <c r="E58" i="7"/>
  <c r="E20" i="5"/>
  <c r="E54" i="5" s="1"/>
  <c r="E66" i="6"/>
  <c r="E35" i="2"/>
  <c r="E59" i="2" s="1"/>
  <c r="B50" i="2"/>
  <c r="H49" i="7"/>
  <c r="H51" i="7" s="1"/>
  <c r="H57" i="5"/>
  <c r="G44" i="7"/>
  <c r="G49" i="6"/>
  <c r="G51" i="6" s="1"/>
  <c r="D57" i="2"/>
  <c r="F57" i="5"/>
  <c r="E35" i="6"/>
  <c r="C41" i="6"/>
  <c r="C66" i="6"/>
  <c r="H45" i="7"/>
  <c r="H65" i="6"/>
  <c r="H46" i="2"/>
  <c r="H64" i="2" s="1"/>
  <c r="F46" i="2"/>
  <c r="F64" i="2" s="1"/>
  <c r="D17" i="6"/>
  <c r="D45" i="2"/>
  <c r="D46" i="2" s="1"/>
  <c r="D65" i="2"/>
  <c r="D17" i="7"/>
  <c r="B17" i="2"/>
  <c r="B65" i="2" s="1"/>
  <c r="C62" i="5"/>
  <c r="C65" i="7"/>
  <c r="F49" i="2"/>
  <c r="F51" i="2" s="1"/>
  <c r="H65" i="5"/>
  <c r="G65" i="5"/>
  <c r="B40" i="2"/>
  <c r="F62" i="6"/>
  <c r="H44" i="7"/>
  <c r="H46" i="7" s="1"/>
  <c r="F62" i="7"/>
  <c r="C40" i="7"/>
  <c r="C65" i="5"/>
  <c r="C44" i="7"/>
  <c r="C62" i="7"/>
  <c r="E34" i="5"/>
  <c r="E59" i="5" s="1"/>
  <c r="H58" i="2"/>
  <c r="F58" i="7"/>
  <c r="F58" i="6"/>
  <c r="F59" i="2"/>
  <c r="B16" i="7"/>
  <c r="B32" i="7" s="1"/>
  <c r="C58" i="2"/>
  <c r="G59" i="2"/>
  <c r="E34" i="6"/>
  <c r="H34" i="6"/>
  <c r="F34" i="5"/>
  <c r="D34" i="5"/>
  <c r="H34" i="7"/>
  <c r="G34" i="6"/>
  <c r="G59" i="6" s="1"/>
  <c r="C34" i="6"/>
  <c r="C34" i="7"/>
  <c r="B34" i="6"/>
  <c r="H35" i="2"/>
  <c r="H59" i="2" s="1"/>
  <c r="G58" i="2"/>
  <c r="D58" i="2"/>
  <c r="H59" i="3"/>
  <c r="C49" i="2"/>
  <c r="C51" i="2" s="1"/>
  <c r="C13" i="6"/>
  <c r="C49" i="6" s="1"/>
  <c r="C51" i="6" s="1"/>
  <c r="H13" i="5"/>
  <c r="H49" i="5" s="1"/>
  <c r="H49" i="4"/>
  <c r="H51" i="4" s="1"/>
  <c r="H66" i="6"/>
  <c r="H57" i="6"/>
  <c r="F49" i="6"/>
  <c r="F51" i="6" s="1"/>
  <c r="F57" i="6"/>
  <c r="C63" i="5"/>
  <c r="C45" i="5"/>
  <c r="C66" i="5"/>
  <c r="H35" i="6"/>
  <c r="H59" i="6" s="1"/>
  <c r="G34" i="1"/>
  <c r="G59" i="1" s="1"/>
  <c r="H58" i="6"/>
  <c r="H41" i="6"/>
  <c r="G65" i="7"/>
  <c r="B19" i="5"/>
  <c r="G13" i="5"/>
  <c r="G49" i="5" s="1"/>
  <c r="G51" i="5" s="1"/>
  <c r="G49" i="4"/>
  <c r="G51" i="4" s="1"/>
  <c r="C45" i="6"/>
  <c r="C45" i="7"/>
  <c r="C20" i="7"/>
  <c r="C54" i="7" s="1"/>
  <c r="C63" i="7"/>
  <c r="H41" i="5"/>
  <c r="H44" i="5"/>
  <c r="G63" i="5"/>
  <c r="G45" i="5"/>
  <c r="G66" i="5"/>
  <c r="E44" i="5"/>
  <c r="E41" i="5"/>
  <c r="C44" i="5"/>
  <c r="C57" i="5"/>
  <c r="B57" i="4"/>
  <c r="F58" i="2"/>
  <c r="E58" i="6"/>
  <c r="E58" i="1"/>
  <c r="E34" i="1"/>
  <c r="E59" i="1" s="1"/>
  <c r="D59" i="2"/>
  <c r="D40" i="2"/>
  <c r="B65" i="3"/>
  <c r="C66" i="7"/>
  <c r="F65" i="7"/>
  <c r="B23" i="4"/>
  <c r="B69" i="4" s="1"/>
  <c r="B62" i="4"/>
  <c r="E58" i="5"/>
  <c r="B32" i="1"/>
  <c r="B13" i="2"/>
  <c r="B13" i="6" s="1"/>
  <c r="C33" i="5"/>
  <c r="H64" i="3"/>
  <c r="G51" i="1"/>
  <c r="F51" i="3"/>
  <c r="E58" i="4"/>
  <c r="D13" i="4"/>
  <c r="E13" i="5"/>
  <c r="E49" i="5" s="1"/>
  <c r="D41" i="4"/>
  <c r="D44" i="4"/>
  <c r="D57" i="4"/>
  <c r="F44" i="7"/>
  <c r="F46" i="7" s="1"/>
  <c r="F49" i="7"/>
  <c r="F51" i="7" s="1"/>
  <c r="F41" i="7"/>
  <c r="E41" i="7"/>
  <c r="F45" i="5"/>
  <c r="F63" i="5"/>
  <c r="F35" i="6"/>
  <c r="F59" i="6" s="1"/>
  <c r="H35" i="7"/>
  <c r="H59" i="7" s="1"/>
  <c r="E57" i="7"/>
  <c r="B57" i="3"/>
  <c r="G58" i="3"/>
  <c r="G35" i="3"/>
  <c r="G59" i="3" s="1"/>
  <c r="C50" i="5"/>
  <c r="C50" i="7"/>
  <c r="C33" i="7"/>
  <c r="G58" i="6"/>
  <c r="C58" i="6"/>
  <c r="C35" i="6"/>
  <c r="C59" i="6" s="1"/>
  <c r="E35" i="7"/>
  <c r="E59" i="7" s="1"/>
  <c r="B41" i="3"/>
  <c r="E58" i="3"/>
  <c r="F41" i="6"/>
  <c r="B65" i="4"/>
  <c r="E66" i="7"/>
  <c r="C65" i="6"/>
  <c r="F66" i="6"/>
  <c r="H66" i="7"/>
  <c r="D65" i="3"/>
  <c r="B23" i="3"/>
  <c r="B69" i="3" s="1"/>
  <c r="F35" i="5"/>
  <c r="B34" i="4"/>
  <c r="F66" i="5"/>
  <c r="G20" i="5"/>
  <c r="G54" i="5" s="1"/>
  <c r="G33" i="5"/>
  <c r="D49" i="1"/>
  <c r="B13" i="1"/>
  <c r="B49" i="1" s="1"/>
  <c r="C41" i="5"/>
  <c r="H13" i="6"/>
  <c r="H49" i="6" s="1"/>
  <c r="H51" i="6" s="1"/>
  <c r="E51" i="3"/>
  <c r="B29" i="4"/>
  <c r="E13" i="7"/>
  <c r="E49" i="7" s="1"/>
  <c r="E51" i="7" s="1"/>
  <c r="D13" i="3"/>
  <c r="D66" i="2"/>
  <c r="D63" i="2"/>
  <c r="B12" i="2"/>
  <c r="D12" i="7"/>
  <c r="D41" i="2"/>
  <c r="D63" i="4"/>
  <c r="D33" i="4"/>
  <c r="D20" i="4"/>
  <c r="D54" i="4" s="1"/>
  <c r="B18" i="4"/>
  <c r="D45" i="4"/>
  <c r="D18" i="5"/>
  <c r="H44" i="6"/>
  <c r="G44" i="6"/>
  <c r="G46" i="6" s="1"/>
  <c r="G41" i="6"/>
  <c r="G57" i="6"/>
  <c r="F44" i="6"/>
  <c r="E44" i="6"/>
  <c r="E49" i="6"/>
  <c r="E51" i="6" s="1"/>
  <c r="H62" i="7"/>
  <c r="E63" i="7"/>
  <c r="B57" i="1"/>
  <c r="H63" i="5"/>
  <c r="F44" i="5"/>
  <c r="B11" i="1"/>
  <c r="D11" i="7"/>
  <c r="D40" i="7" s="1"/>
  <c r="D11" i="5"/>
  <c r="D11" i="6"/>
  <c r="D40" i="6" s="1"/>
  <c r="D62" i="1"/>
  <c r="D40" i="1"/>
  <c r="H45" i="5"/>
  <c r="H66" i="5"/>
  <c r="G44" i="5"/>
  <c r="G41" i="5"/>
  <c r="G57" i="5"/>
  <c r="F49" i="5"/>
  <c r="H33" i="5"/>
  <c r="F41" i="5"/>
  <c r="C51" i="4"/>
  <c r="F35" i="4"/>
  <c r="F59" i="4" s="1"/>
  <c r="F58" i="4"/>
  <c r="D62" i="4"/>
  <c r="H46" i="1"/>
  <c r="H64" i="1" s="1"/>
  <c r="B17" i="7"/>
  <c r="E63" i="5"/>
  <c r="E45" i="5"/>
  <c r="B18" i="1"/>
  <c r="D18" i="7"/>
  <c r="D18" i="6"/>
  <c r="D66" i="1"/>
  <c r="G58" i="4"/>
  <c r="H45" i="6"/>
  <c r="G63" i="6"/>
  <c r="F45" i="6"/>
  <c r="E63" i="6"/>
  <c r="C63" i="6"/>
  <c r="H63" i="7"/>
  <c r="G45" i="7"/>
  <c r="F63" i="7"/>
  <c r="E45" i="7"/>
  <c r="H62" i="5"/>
  <c r="F62" i="5"/>
  <c r="D12" i="5"/>
  <c r="F59" i="7" l="1"/>
  <c r="B58" i="2"/>
  <c r="H51" i="5"/>
  <c r="D46" i="3"/>
  <c r="D49" i="2"/>
  <c r="D51" i="2" s="1"/>
  <c r="D46" i="1"/>
  <c r="C51" i="7"/>
  <c r="C46" i="5"/>
  <c r="C64" i="5" s="1"/>
  <c r="D64" i="1"/>
  <c r="E59" i="6"/>
  <c r="D57" i="6"/>
  <c r="C46" i="6"/>
  <c r="B34" i="1"/>
  <c r="B10" i="7"/>
  <c r="B34" i="7" s="1"/>
  <c r="G46" i="5"/>
  <c r="G64" i="5" s="1"/>
  <c r="D51" i="1"/>
  <c r="D49" i="6"/>
  <c r="B66" i="3"/>
  <c r="E46" i="6"/>
  <c r="E64" i="6" s="1"/>
  <c r="B34" i="5"/>
  <c r="D64" i="3"/>
  <c r="D46" i="4"/>
  <c r="D64" i="4" s="1"/>
  <c r="B63" i="3"/>
  <c r="B20" i="3"/>
  <c r="B54" i="3" s="1"/>
  <c r="B35" i="3"/>
  <c r="B59" i="3" s="1"/>
  <c r="B58" i="3"/>
  <c r="B45" i="3"/>
  <c r="B46" i="3" s="1"/>
  <c r="B70" i="3"/>
  <c r="B50" i="3"/>
  <c r="E51" i="5"/>
  <c r="D35" i="3"/>
  <c r="D59" i="3" s="1"/>
  <c r="D58" i="3"/>
  <c r="G46" i="7"/>
  <c r="G64" i="7" s="1"/>
  <c r="E46" i="7"/>
  <c r="E64" i="7" s="1"/>
  <c r="F51" i="5"/>
  <c r="H46" i="6"/>
  <c r="H64" i="6" s="1"/>
  <c r="F46" i="5"/>
  <c r="F64" i="5" s="1"/>
  <c r="B17" i="6"/>
  <c r="B62" i="2"/>
  <c r="B45" i="2"/>
  <c r="D64" i="2"/>
  <c r="B17" i="5"/>
  <c r="B23" i="2"/>
  <c r="B23" i="6" s="1"/>
  <c r="B69" i="6" s="1"/>
  <c r="C46" i="7"/>
  <c r="C64" i="7" s="1"/>
  <c r="F64" i="7"/>
  <c r="D65" i="7"/>
  <c r="F59" i="5"/>
  <c r="D57" i="5"/>
  <c r="D41" i="5"/>
  <c r="D44" i="5"/>
  <c r="D63" i="7"/>
  <c r="D33" i="7"/>
  <c r="D45" i="7"/>
  <c r="D66" i="7"/>
  <c r="D20" i="7"/>
  <c r="D54" i="7" s="1"/>
  <c r="D50" i="7"/>
  <c r="H35" i="5"/>
  <c r="H59" i="5" s="1"/>
  <c r="H58" i="5"/>
  <c r="B11" i="6"/>
  <c r="B11" i="7"/>
  <c r="B40" i="7" s="1"/>
  <c r="B11" i="5"/>
  <c r="B40" i="5" s="1"/>
  <c r="B65" i="1"/>
  <c r="B62" i="1"/>
  <c r="B40" i="1"/>
  <c r="D45" i="5"/>
  <c r="D33" i="5"/>
  <c r="D66" i="5"/>
  <c r="D20" i="5"/>
  <c r="D54" i="5" s="1"/>
  <c r="D63" i="5"/>
  <c r="D50" i="5"/>
  <c r="D35" i="4"/>
  <c r="D59" i="4" s="1"/>
  <c r="D58" i="4"/>
  <c r="B63" i="2"/>
  <c r="B41" i="2"/>
  <c r="B57" i="2"/>
  <c r="B12" i="6"/>
  <c r="B12" i="7"/>
  <c r="B49" i="2"/>
  <c r="B51" i="2" s="1"/>
  <c r="B66" i="2"/>
  <c r="B44" i="2"/>
  <c r="C58" i="5"/>
  <c r="C35" i="5"/>
  <c r="C59" i="5" s="1"/>
  <c r="B18" i="7"/>
  <c r="B63" i="1"/>
  <c r="B45" i="1"/>
  <c r="B66" i="1"/>
  <c r="B18" i="5"/>
  <c r="B18" i="6"/>
  <c r="B20" i="1"/>
  <c r="B54" i="1" s="1"/>
  <c r="B33" i="1"/>
  <c r="B50" i="1"/>
  <c r="B51" i="1" s="1"/>
  <c r="B70" i="1"/>
  <c r="B12" i="5"/>
  <c r="B40" i="4"/>
  <c r="B41" i="4"/>
  <c r="G58" i="5"/>
  <c r="G35" i="5"/>
  <c r="G59" i="5" s="1"/>
  <c r="B35" i="2"/>
  <c r="B59" i="2" s="1"/>
  <c r="H64" i="7"/>
  <c r="G64" i="6"/>
  <c r="D40" i="5"/>
  <c r="D65" i="5"/>
  <c r="B44" i="1"/>
  <c r="D65" i="6"/>
  <c r="F46" i="6"/>
  <c r="F64" i="6" s="1"/>
  <c r="B63" i="4"/>
  <c r="B45" i="4"/>
  <c r="B46" i="4" s="1"/>
  <c r="B33" i="4"/>
  <c r="B70" i="4"/>
  <c r="B20" i="4"/>
  <c r="B54" i="4" s="1"/>
  <c r="B66" i="4"/>
  <c r="B50" i="4"/>
  <c r="C58" i="7"/>
  <c r="C35" i="7"/>
  <c r="C59" i="7" s="1"/>
  <c r="D13" i="5"/>
  <c r="D49" i="5" s="1"/>
  <c r="B13" i="4"/>
  <c r="D49" i="4"/>
  <c r="D51" i="4" s="1"/>
  <c r="C64" i="6"/>
  <c r="D45" i="6"/>
  <c r="D66" i="6"/>
  <c r="D33" i="6"/>
  <c r="D20" i="6"/>
  <c r="D54" i="6" s="1"/>
  <c r="D63" i="6"/>
  <c r="D50" i="6"/>
  <c r="D62" i="6"/>
  <c r="D44" i="7"/>
  <c r="D57" i="7"/>
  <c r="D41" i="7"/>
  <c r="D13" i="7"/>
  <c r="D49" i="7" s="1"/>
  <c r="B13" i="3"/>
  <c r="D49" i="3"/>
  <c r="D51" i="3" s="1"/>
  <c r="D44" i="6"/>
  <c r="C51" i="5"/>
  <c r="E46" i="5"/>
  <c r="E64" i="5" s="1"/>
  <c r="H46" i="5"/>
  <c r="H64" i="5" s="1"/>
  <c r="D62" i="5"/>
  <c r="D62" i="7"/>
  <c r="D51" i="6" l="1"/>
  <c r="B64" i="3"/>
  <c r="B46" i="1"/>
  <c r="B64" i="4"/>
  <c r="D46" i="6"/>
  <c r="D64" i="6" s="1"/>
  <c r="D51" i="7"/>
  <c r="D51" i="5"/>
  <c r="B46" i="2"/>
  <c r="B64" i="2" s="1"/>
  <c r="D46" i="5"/>
  <c r="D64" i="5" s="1"/>
  <c r="D46" i="7"/>
  <c r="D64" i="7" s="1"/>
  <c r="B69" i="2"/>
  <c r="B23" i="7"/>
  <c r="B69" i="7" s="1"/>
  <c r="B23" i="5"/>
  <c r="B69" i="5" s="1"/>
  <c r="B65" i="5"/>
  <c r="B13" i="7"/>
  <c r="B49" i="7" s="1"/>
  <c r="B49" i="3"/>
  <c r="B51" i="3" s="1"/>
  <c r="D35" i="6"/>
  <c r="D59" i="6" s="1"/>
  <c r="D58" i="6"/>
  <c r="B35" i="4"/>
  <c r="B59" i="4" s="1"/>
  <c r="B58" i="4"/>
  <c r="B58" i="1"/>
  <c r="B35" i="1"/>
  <c r="B59" i="1" s="1"/>
  <c r="B44" i="6"/>
  <c r="B57" i="6"/>
  <c r="B41" i="6"/>
  <c r="B49" i="6"/>
  <c r="B44" i="5"/>
  <c r="B57" i="5"/>
  <c r="B41" i="5"/>
  <c r="B62" i="5"/>
  <c r="B65" i="7"/>
  <c r="B63" i="6"/>
  <c r="B45" i="6"/>
  <c r="B20" i="6"/>
  <c r="B54" i="6" s="1"/>
  <c r="B70" i="6"/>
  <c r="B66" i="6"/>
  <c r="B33" i="6"/>
  <c r="B50" i="6"/>
  <c r="B64" i="1"/>
  <c r="D35" i="5"/>
  <c r="D59" i="5" s="1"/>
  <c r="D58" i="5"/>
  <c r="B65" i="6"/>
  <c r="B40" i="6"/>
  <c r="B62" i="6"/>
  <c r="B62" i="7"/>
  <c r="B13" i="5"/>
  <c r="B49" i="5" s="1"/>
  <c r="B49" i="4"/>
  <c r="B51" i="4" s="1"/>
  <c r="B63" i="5"/>
  <c r="B70" i="5"/>
  <c r="B33" i="5"/>
  <c r="B50" i="5"/>
  <c r="B45" i="5"/>
  <c r="B20" i="5"/>
  <c r="B54" i="5" s="1"/>
  <c r="B66" i="5"/>
  <c r="B45" i="7"/>
  <c r="B63" i="7"/>
  <c r="B66" i="7"/>
  <c r="B70" i="7"/>
  <c r="B50" i="7"/>
  <c r="B20" i="7"/>
  <c r="B54" i="7" s="1"/>
  <c r="B33" i="7"/>
  <c r="B57" i="7"/>
  <c r="B44" i="7"/>
  <c r="B41" i="7"/>
  <c r="D35" i="7"/>
  <c r="D59" i="7" s="1"/>
  <c r="D58" i="7"/>
  <c r="B46" i="7" l="1"/>
  <c r="B64" i="7" s="1"/>
  <c r="B46" i="5"/>
  <c r="B64" i="5" s="1"/>
  <c r="B51" i="7"/>
  <c r="B51" i="6"/>
  <c r="B58" i="7"/>
  <c r="B35" i="7"/>
  <c r="B59" i="7" s="1"/>
  <c r="B58" i="6"/>
  <c r="B35" i="6"/>
  <c r="B59" i="6" s="1"/>
  <c r="B46" i="6"/>
  <c r="B64" i="6" s="1"/>
  <c r="B51" i="5"/>
  <c r="B35" i="5"/>
  <c r="B59" i="5" s="1"/>
  <c r="B58" i="5"/>
</calcChain>
</file>

<file path=xl/sharedStrings.xml><?xml version="1.0" encoding="utf-8"?>
<sst xmlns="http://schemas.openxmlformats.org/spreadsheetml/2006/main" count="497" uniqueCount="130">
  <si>
    <t>Indicador</t>
  </si>
  <si>
    <t>Total programa</t>
  </si>
  <si>
    <t>Productos</t>
  </si>
  <si>
    <t>Edu. Especial</t>
  </si>
  <si>
    <t>Edu. Nocturna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</si>
  <si>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</si>
  <si>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</si>
  <si>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</si>
  <si>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</si>
  <si>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</si>
  <si>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</si>
  <si>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</si>
  <si>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</si>
  <si>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</si>
  <si>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</si>
  <si>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</si>
  <si>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</si>
  <si>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</si>
  <si>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</si>
  <si>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</si>
  <si>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</si>
  <si>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</si>
  <si>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</si>
  <si>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</si>
  <si>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</si>
  <si>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</si>
  <si>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</si>
  <si>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</si>
  <si>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</si>
  <si>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</si>
  <si>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</si>
  <si>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</si>
  <si>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</si>
  <si>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</si>
  <si>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</si>
  <si>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</si>
  <si>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Secundaria total</t>
  </si>
  <si>
    <t>Sec Académica</t>
  </si>
  <si>
    <t>Sec. Técnica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</si>
  <si>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</si>
  <si>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</si>
  <si>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</si>
  <si>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</si>
  <si>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</si>
  <si>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</si>
  <si>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</si>
  <si>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</si>
  <si>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Preesc. y Primaria</t>
  </si>
  <si>
    <t>PANEA programó un producto llamado "Nuevas oportunidades", sin embargo, el programa informó a la DESAF la ejecución de recursos de nuevas oportunidades en el producto preescolar y primaria. Por lo que se incluye la programación de recursos y de beneficiarios en el producto de preescolar y primaria.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</si>
  <si>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</si>
  <si>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</si>
  <si>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</si>
  <si>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</si>
  <si>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</si>
  <si>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</si>
  <si>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</si>
  <si>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</si>
  <si>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</si>
  <si>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</si>
  <si>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</si>
  <si>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</si>
  <si>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</si>
  <si>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</si>
  <si>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</si>
  <si>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</si>
  <si>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1S 2017</t>
  </si>
  <si>
    <t>IPC (1S 2017)</t>
  </si>
  <si>
    <t>Gasto efectivo real 1S 2017</t>
  </si>
  <si>
    <t>Gasto efectivo real por beneficiario 1S 2017</t>
  </si>
  <si>
    <t>Efectivos 3TA 2017</t>
  </si>
  <si>
    <t>IPC (3TA 2017)</t>
  </si>
  <si>
    <t>Gasto efectivo real 3TA 2017</t>
  </si>
  <si>
    <t>Gasto efectivo real por beneficiario 3TA 2017</t>
  </si>
  <si>
    <t>Efectivos  2017</t>
  </si>
  <si>
    <t>IPC ( 2017)</t>
  </si>
  <si>
    <t>Gasto efectivo real  2017</t>
  </si>
  <si>
    <t>Gasto efectivo real por beneficiario  2017</t>
  </si>
  <si>
    <t>Indicadores aplicados a PANEA. Primer trimestre 2018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</si>
  <si>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</si>
  <si>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</si>
  <si>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</si>
  <si>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</si>
  <si>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</si>
  <si>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</si>
  <si>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</si>
  <si>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PANEA 2017 y 2018</t>
  </si>
  <si>
    <t>Informes de Giros de Recursos, Presupuesto Desaf, 2018</t>
  </si>
  <si>
    <t>PAO PANEA 2018</t>
  </si>
  <si>
    <t>Fecha de actualización: 29/04/2019</t>
  </si>
  <si>
    <t>Indicadores aplicados a PANEA.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</si>
  <si>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</si>
  <si>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</si>
  <si>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</si>
  <si>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</si>
  <si>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</si>
  <si>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</si>
  <si>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aplicados a PANEA.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</si>
  <si>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</si>
  <si>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</si>
  <si>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</si>
  <si>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</si>
  <si>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</si>
  <si>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</si>
  <si>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aplicados a PANEA.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</si>
  <si>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</si>
  <si>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</si>
  <si>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</si>
  <si>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</si>
  <si>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</si>
  <si>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</si>
  <si>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aplicados a PANEA.  2018</t>
  </si>
  <si>
    <t>Programados 1S 2018</t>
  </si>
  <si>
    <t>Efectivos 1S 2018</t>
  </si>
  <si>
    <t>En transferencias 1S 2018</t>
  </si>
  <si>
    <t>IPC (1S 2018)</t>
  </si>
  <si>
    <t>Gasto efectivo real 1S 2018</t>
  </si>
  <si>
    <t>Gasto efectivo real por beneficiario 1S 2018</t>
  </si>
  <si>
    <t>Programados 3TA 2018</t>
  </si>
  <si>
    <t>Efectivos 3TA 2018</t>
  </si>
  <si>
    <t>En transferencias 3TA 2018</t>
  </si>
  <si>
    <t>IPC (3TA 2018)</t>
  </si>
  <si>
    <t>Gasto efectivo real 3TA 2018</t>
  </si>
  <si>
    <t>Gasto efectivo real por beneficiario 3TA 2018</t>
  </si>
  <si>
    <t>Programados  2018</t>
  </si>
  <si>
    <t>Efectivos  2018</t>
  </si>
  <si>
    <t>Efectivos 2017</t>
  </si>
  <si>
    <t>En transferencias  2018</t>
  </si>
  <si>
    <t>IPC ( 2018)</t>
  </si>
  <si>
    <t>Gasto efectivo real  2018</t>
  </si>
  <si>
    <t>Gasto efectivo real por beneficiario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</si>
</sst>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____"/>
    <numFmt numFmtId="166" formatCode="#,##0.0"/>
    <numFmt numFmtId="167" formatCode="#,##0.0000"/>
    <numFmt numFmtId="168" formatCode="_(* #,##0_);_(* \(#,##0\);_(* &quot;-&quot;??_);_(@_)"/>
    <numFmt numFmtId="169" formatCode="0.0000"/>
    <numFmt numFmtId="170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3" xfId="0" applyBorder="1"/>
    <xf numFmtId="166" fontId="0" fillId="0" borderId="0" xfId="0" applyNumberFormat="1"/>
    <xf numFmtId="164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0" fontId="4" fillId="0" borderId="0" xfId="0" applyFont="1"/>
    <xf numFmtId="0" fontId="0" fillId="0" borderId="1" xfId="0" applyBorder="1" applyAlignment="1"/>
    <xf numFmtId="3" fontId="0" fillId="0" borderId="0" xfId="0" applyNumberFormat="1" applyFill="1" applyAlignment="1">
      <alignment horizontal="right"/>
    </xf>
    <xf numFmtId="3" fontId="6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 applyFill="1"/>
    <xf numFmtId="168" fontId="0" fillId="0" borderId="0" xfId="1" applyNumberFormat="1" applyFont="1" applyFill="1"/>
    <xf numFmtId="164" fontId="0" fillId="0" borderId="0" xfId="1" applyFont="1" applyFill="1"/>
    <xf numFmtId="0" fontId="7" fillId="0" borderId="0" xfId="0" applyFont="1"/>
    <xf numFmtId="3" fontId="6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left" indent="1"/>
    </xf>
    <xf numFmtId="168" fontId="0" fillId="0" borderId="0" xfId="3" applyNumberFormat="1" applyFont="1" applyFill="1"/>
    <xf numFmtId="0" fontId="3" fillId="0" borderId="0" xfId="0" applyFont="1" applyFill="1" applyAlignment="1"/>
    <xf numFmtId="0" fontId="0" fillId="0" borderId="3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left"/>
    </xf>
    <xf numFmtId="167" fontId="0" fillId="0" borderId="0" xfId="0" applyNumberFormat="1" applyFill="1"/>
    <xf numFmtId="0" fontId="0" fillId="0" borderId="3" xfId="0" applyFill="1" applyBorder="1"/>
    <xf numFmtId="0" fontId="0" fillId="0" borderId="0" xfId="0" applyFont="1" applyFill="1" applyAlignment="1">
      <alignment wrapText="1"/>
    </xf>
    <xf numFmtId="166" fontId="0" fillId="0" borderId="0" xfId="0" applyNumberFormat="1" applyFill="1"/>
    <xf numFmtId="0" fontId="4" fillId="0" borderId="0" xfId="0" applyFont="1" applyFill="1"/>
    <xf numFmtId="169" fontId="0" fillId="0" borderId="0" xfId="0" applyNumberFormat="1" applyFill="1"/>
    <xf numFmtId="170" fontId="0" fillId="0" borderId="0" xfId="1" applyNumberFormat="1" applyFont="1" applyFill="1"/>
    <xf numFmtId="170" fontId="0" fillId="0" borderId="0" xfId="1" applyNumberFormat="1" applyFont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PANEA: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Anual!$B$40:$H$40</c:f>
              <c:numCache>
                <c:formatCode>#\ ##0.0____</c:formatCode>
                <c:ptCount val="7"/>
                <c:pt idx="0">
                  <c:v>195.49488962249436</c:v>
                </c:pt>
                <c:pt idx="1">
                  <c:v>219.15879452054793</c:v>
                </c:pt>
                <c:pt idx="2">
                  <c:v>150.4681594319093</c:v>
                </c:pt>
                <c:pt idx="3">
                  <c:v>113.16169993518042</c:v>
                </c:pt>
                <c:pt idx="4">
                  <c:v>382.32620597045764</c:v>
                </c:pt>
                <c:pt idx="5">
                  <c:v>214.89156626506025</c:v>
                </c:pt>
                <c:pt idx="6">
                  <c:v>235.71394832553966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F-42AA-9954-4079866367BC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Anual!$B$41:$H$41</c:f>
              <c:numCache>
                <c:formatCode>#\ ##0.0____</c:formatCode>
                <c:ptCount val="7"/>
                <c:pt idx="0">
                  <c:v>199.31296938887709</c:v>
                </c:pt>
                <c:pt idx="1">
                  <c:v>223.79178082191783</c:v>
                </c:pt>
                <c:pt idx="2">
                  <c:v>150.121692818692</c:v>
                </c:pt>
                <c:pt idx="3">
                  <c:v>111.91059883324745</c:v>
                </c:pt>
                <c:pt idx="4">
                  <c:v>387.60200392521432</c:v>
                </c:pt>
                <c:pt idx="5">
                  <c:v>214.03614457831327</c:v>
                </c:pt>
                <c:pt idx="6">
                  <c:v>258.68877237730857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F-42AA-9954-407986636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337032"/>
        <c:axId val="244306008"/>
        <c:axId val="0"/>
      </c:bar3DChart>
      <c:catAx>
        <c:axId val="24433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306008"/>
        <c:crosses val="autoZero"/>
        <c:auto val="1"/>
        <c:lblAlgn val="ctr"/>
        <c:lblOffset val="100"/>
        <c:noMultiLvlLbl val="0"/>
      </c:catAx>
      <c:valAx>
        <c:axId val="24430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33703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PANEA: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Anual!$B$44:$H$44</c:f>
              <c:numCache>
                <c:formatCode>#\ ##0.0____</c:formatCode>
                <c:ptCount val="7"/>
                <c:pt idx="0">
                  <c:v>101.95303303004776</c:v>
                </c:pt>
                <c:pt idx="1">
                  <c:v>102.1139860307707</c:v>
                </c:pt>
                <c:pt idx="2">
                  <c:v>99.769740910950631</c:v>
                </c:pt>
                <c:pt idx="3">
                  <c:v>98.894412948330057</c:v>
                </c:pt>
                <c:pt idx="4">
                  <c:v>101.37992056844894</c:v>
                </c:pt>
                <c:pt idx="5">
                  <c:v>99.60192868356134</c:v>
                </c:pt>
                <c:pt idx="6">
                  <c:v>109.74690900346673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A-499A-9BB5-012B2CDD586B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Anual!$B$45:$H$45</c:f>
              <c:numCache>
                <c:formatCode>#\ ##0.0____</c:formatCode>
                <c:ptCount val="7"/>
                <c:pt idx="0">
                  <c:v>92.136559597920751</c:v>
                </c:pt>
                <c:pt idx="1">
                  <c:v>94.742837922606014</c:v>
                </c:pt>
                <c:pt idx="2">
                  <c:v>86.234949753603757</c:v>
                </c:pt>
                <c:pt idx="3">
                  <c:v>85.910380695135132</c:v>
                </c:pt>
                <c:pt idx="4">
                  <c:v>86.829398532433828</c:v>
                </c:pt>
                <c:pt idx="5">
                  <c:v>99.605289733607023</c:v>
                </c:pt>
                <c:pt idx="6">
                  <c:v>90.259315510763855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A-499A-9BB5-012B2CDD586B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Anual!$B$46:$H$46</c:f>
              <c:numCache>
                <c:formatCode>#\ ##0.0____</c:formatCode>
                <c:ptCount val="7"/>
                <c:pt idx="0">
                  <c:v>97.04479631398425</c:v>
                </c:pt>
                <c:pt idx="1">
                  <c:v>98.428411976688352</c:v>
                </c:pt>
                <c:pt idx="2">
                  <c:v>93.002345332277201</c:v>
                </c:pt>
                <c:pt idx="3">
                  <c:v>92.402396821732594</c:v>
                </c:pt>
                <c:pt idx="4">
                  <c:v>94.104659550441383</c:v>
                </c:pt>
                <c:pt idx="5">
                  <c:v>99.603609208584174</c:v>
                </c:pt>
                <c:pt idx="6">
                  <c:v>100.00311225711529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A-499A-9BB5-012B2CDD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595176"/>
        <c:axId val="244471584"/>
        <c:axId val="0"/>
      </c:bar3DChart>
      <c:catAx>
        <c:axId val="24459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471584"/>
        <c:crosses val="autoZero"/>
        <c:auto val="1"/>
        <c:lblAlgn val="ctr"/>
        <c:lblOffset val="100"/>
        <c:noMultiLvlLbl val="0"/>
      </c:catAx>
      <c:valAx>
        <c:axId val="2444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59517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PANEA: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Anual!$B$49:$H$49</c:f>
              <c:numCache>
                <c:formatCode>#\ ##0.0____</c:formatCode>
                <c:ptCount val="7"/>
                <c:pt idx="0">
                  <c:v>101.95303303004776</c:v>
                </c:pt>
                <c:pt idx="1">
                  <c:v>102.1139860307707</c:v>
                </c:pt>
                <c:pt idx="2">
                  <c:v>99.769740910950631</c:v>
                </c:pt>
                <c:pt idx="3">
                  <c:v>98.894412948330057</c:v>
                </c:pt>
                <c:pt idx="4">
                  <c:v>101.37992056844894</c:v>
                </c:pt>
                <c:pt idx="5">
                  <c:v>99.60192868356134</c:v>
                </c:pt>
                <c:pt idx="6">
                  <c:v>109.74690900346673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B-4C13-9C59-2BAFABE92B8B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Anual!$B$50:$H$50</c:f>
              <c:numCache>
                <c:formatCode>#\ ##0.0____</c:formatCode>
                <c:ptCount val="7"/>
                <c:pt idx="0">
                  <c:v>92.136559597920751</c:v>
                </c:pt>
                <c:pt idx="1">
                  <c:v>94.742837922606014</c:v>
                </c:pt>
                <c:pt idx="2">
                  <c:v>86.234949753603757</c:v>
                </c:pt>
                <c:pt idx="3">
                  <c:v>85.910380695135132</c:v>
                </c:pt>
                <c:pt idx="4">
                  <c:v>86.829398532433814</c:v>
                </c:pt>
                <c:pt idx="5">
                  <c:v>99.605289733607023</c:v>
                </c:pt>
                <c:pt idx="6">
                  <c:v>90.259315510763855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B-4C13-9C59-2BAFABE92B8B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Anual!$B$51:$H$51</c:f>
              <c:numCache>
                <c:formatCode>#\ ##0.0____</c:formatCode>
                <c:ptCount val="7"/>
                <c:pt idx="0">
                  <c:v>97.04479631398425</c:v>
                </c:pt>
                <c:pt idx="1">
                  <c:v>98.428411976688352</c:v>
                </c:pt>
                <c:pt idx="2">
                  <c:v>93.002345332277201</c:v>
                </c:pt>
                <c:pt idx="3">
                  <c:v>92.402396821732594</c:v>
                </c:pt>
                <c:pt idx="4">
                  <c:v>94.104659550441369</c:v>
                </c:pt>
                <c:pt idx="5">
                  <c:v>99.603609208584174</c:v>
                </c:pt>
                <c:pt idx="6">
                  <c:v>100.00311225711529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B-4C13-9C59-2BAFABE9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563784"/>
        <c:axId val="244905632"/>
        <c:axId val="0"/>
      </c:bar3DChart>
      <c:catAx>
        <c:axId val="2445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905632"/>
        <c:crosses val="autoZero"/>
        <c:auto val="1"/>
        <c:lblAlgn val="ctr"/>
        <c:lblOffset val="100"/>
        <c:noMultiLvlLbl val="0"/>
      </c:catAx>
      <c:valAx>
        <c:axId val="2449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56378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PANEA: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#\ ##0.0____</c:formatCode>
                <c:ptCount val="7"/>
                <c:pt idx="0">
                  <c:v>1.8309915737153792</c:v>
                </c:pt>
                <c:pt idx="1">
                  <c:v>1.9733524020489446</c:v>
                </c:pt>
                <c:pt idx="2">
                  <c:v>-0.18075264019039583</c:v>
                </c:pt>
                <c:pt idx="3">
                  <c:v>-0.92369152896514262</c:v>
                </c:pt>
                <c:pt idx="4">
                  <c:v>1.1807055920886267</c:v>
                </c:pt>
                <c:pt idx="5">
                  <c:v>-0.21905189844978468</c:v>
                </c:pt>
                <c:pt idx="6">
                  <c:v>9.0064089805342196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0-4FB3-BC20-96706F001A85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#\ ##0.0____</c:formatCode>
                <c:ptCount val="7"/>
                <c:pt idx="0">
                  <c:v>28.357452005885754</c:v>
                </c:pt>
                <c:pt idx="1">
                  <c:v>25.15924337240385</c:v>
                </c:pt>
                <c:pt idx="2">
                  <c:v>33.0925441750312</c:v>
                </c:pt>
                <c:pt idx="3">
                  <c:v>28.786107726857189</c:v>
                </c:pt>
                <c:pt idx="4">
                  <c:v>41.677458317838557</c:v>
                </c:pt>
                <c:pt idx="5">
                  <c:v>17.572773669045858</c:v>
                </c:pt>
                <c:pt idx="6">
                  <c:v>47.725059062118433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0-4FB3-BC20-96706F001A85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#\ ##0.0____</c:formatCode>
                <c:ptCount val="7"/>
                <c:pt idx="0">
                  <c:v>26.049496349024448</c:v>
                </c:pt>
                <c:pt idx="1">
                  <c:v>22.737205774053781</c:v>
                </c:pt>
                <c:pt idx="2">
                  <c:v>33.333548083451568</c:v>
                </c:pt>
                <c:pt idx="3">
                  <c:v>29.98678464540092</c:v>
                </c:pt>
                <c:pt idx="4">
                  <c:v>40.024184936022401</c:v>
                </c:pt>
                <c:pt idx="5">
                  <c:v>17.830884458412189</c:v>
                </c:pt>
                <c:pt idx="6">
                  <c:v>35.519608841071374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0-4FB3-BC20-96706F00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775816"/>
        <c:axId val="244776200"/>
        <c:axId val="0"/>
      </c:bar3DChart>
      <c:catAx>
        <c:axId val="24477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776200"/>
        <c:crosses val="autoZero"/>
        <c:auto val="1"/>
        <c:lblAlgn val="ctr"/>
        <c:lblOffset val="100"/>
        <c:noMultiLvlLbl val="0"/>
      </c:catAx>
      <c:valAx>
        <c:axId val="24477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775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26618832841187"/>
          <c:y val="0.74016039661708943"/>
          <c:w val="0.48035769757448477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PANEA: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Anual!$B$65:$H$65</c:f>
              <c:numCache>
                <c:formatCode>#\ ##0.0</c:formatCode>
                <c:ptCount val="7"/>
                <c:pt idx="0">
                  <c:v>139679.35721766451</c:v>
                </c:pt>
                <c:pt idx="1">
                  <c:v>139997.43705446078</c:v>
                </c:pt>
                <c:pt idx="2">
                  <c:v>139094.07897315864</c:v>
                </c:pt>
                <c:pt idx="3">
                  <c:v>138880.06303792263</c:v>
                </c:pt>
                <c:pt idx="4">
                  <c:v>139487.76467727555</c:v>
                </c:pt>
                <c:pt idx="5">
                  <c:v>103514.472303207</c:v>
                </c:pt>
                <c:pt idx="6">
                  <c:v>142189.37896759715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F-4C23-B23C-CF4F3841793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Anual!$B$66:$H$66</c:f>
              <c:numCache>
                <c:formatCode>#\ ##0.0</c:formatCode>
                <c:ptCount val="7"/>
                <c:pt idx="0">
                  <c:v>126230.43217450593</c:v>
                </c:pt>
                <c:pt idx="1">
                  <c:v>129891.65347471755</c:v>
                </c:pt>
                <c:pt idx="2">
                  <c:v>120224.53703653545</c:v>
                </c:pt>
                <c:pt idx="3">
                  <c:v>120646.24007410897</c:v>
                </c:pt>
                <c:pt idx="4">
                  <c:v>119467.82599207168</c:v>
                </c:pt>
                <c:pt idx="5">
                  <c:v>103517.96538136786</c:v>
                </c:pt>
                <c:pt idx="6">
                  <c:v>116941.02490039621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F-4C23-B23C-CF4F3841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636000"/>
        <c:axId val="244636392"/>
        <c:axId val="0"/>
      </c:bar3DChart>
      <c:catAx>
        <c:axId val="2446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6392"/>
        <c:crosses val="autoZero"/>
        <c:auto val="1"/>
        <c:lblAlgn val="ctr"/>
        <c:lblOffset val="100"/>
        <c:noMultiLvlLbl val="0"/>
      </c:catAx>
      <c:valAx>
        <c:axId val="24463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600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PANEA: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#\ ##0.0</c:formatCode>
                <c:ptCount val="7"/>
                <c:pt idx="0">
                  <c:v>87.700908874542989</c:v>
                </c:pt>
                <c:pt idx="1">
                  <c:v>91.323308837212508</c:v>
                </c:pt>
                <c:pt idx="2">
                  <c:v>80.385620965524197</c:v>
                </c:pt>
                <c:pt idx="3">
                  <c:v>80.270713495671131</c:v>
                </c:pt>
                <c:pt idx="4">
                  <c:v>80.59831712284101</c:v>
                </c:pt>
                <c:pt idx="5">
                  <c:v>99.606970315338899</c:v>
                </c:pt>
                <c:pt idx="6">
                  <c:v>82.245710090916376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492-9098-452DC137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635216"/>
        <c:axId val="244637176"/>
        <c:axId val="0"/>
      </c:bar3DChart>
      <c:catAx>
        <c:axId val="2446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7176"/>
        <c:crosses val="autoZero"/>
        <c:auto val="1"/>
        <c:lblAlgn val="ctr"/>
        <c:lblOffset val="100"/>
        <c:noMultiLvlLbl val="0"/>
      </c:catAx>
      <c:valAx>
        <c:axId val="24463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5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giro de recursos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27723870478065E-2"/>
          <c:y val="0.24413526619932041"/>
          <c:w val="0.90892322125591751"/>
          <c:h val="0.5238331035911071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0AF5-459A-938E-1B1DF0882400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0E-41EC-8D6F-BAD83C78D91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#\ ##0.0____</c:formatCode>
                <c:ptCount val="2"/>
                <c:pt idx="0">
                  <c:v>46.210136691527879</c:v>
                </c:pt>
                <c:pt idx="1">
                  <c:v>199.38603560723286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E-41EC-8D6F-BAD83C78D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4637960"/>
        <c:axId val="244638352"/>
      </c:barChart>
      <c:catAx>
        <c:axId val="244637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244638352"/>
        <c:crosses val="autoZero"/>
        <c:auto val="1"/>
        <c:lblAlgn val="ctr"/>
        <c:lblOffset val="100"/>
        <c:noMultiLvlLbl val="0"/>
      </c:catAx>
      <c:valAx>
        <c:axId val="24463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463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1186655</xdr:colOff>
      <xdr:row>2</xdr:row>
      <xdr:rowOff>173567</xdr:rowOff>
    </xdr:from>
    <xdr:to>
      <xdr:col>17</xdr:col>
      <xdr:colOff>35717</xdr:colOff>
      <xdr:row>17</xdr:row>
      <xdr:rowOff>59267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173301</xdr:colOff>
      <xdr:row>2</xdr:row>
      <xdr:rowOff>174889</xdr:rowOff>
    </xdr:from>
    <xdr:to>
      <xdr:col>25</xdr:col>
      <xdr:colOff>178593</xdr:colOff>
      <xdr:row>17</xdr:row>
      <xdr:rowOff>39422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1186390</xdr:colOff>
      <xdr:row>17</xdr:row>
      <xdr:rowOff>178593</xdr:rowOff>
    </xdr:from>
    <xdr:to>
      <xdr:col>17</xdr:col>
      <xdr:colOff>59530</xdr:colOff>
      <xdr:row>32</xdr:row>
      <xdr:rowOff>73817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7938</xdr:colOff>
      <xdr:row>33</xdr:row>
      <xdr:rowOff>9524</xdr:rowOff>
    </xdr:from>
    <xdr:to>
      <xdr:col>17</xdr:col>
      <xdr:colOff>47624</xdr:colOff>
      <xdr:row>47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174625</xdr:colOff>
      <xdr:row>17</xdr:row>
      <xdr:rowOff>185472</xdr:rowOff>
    </xdr:from>
    <xdr:to>
      <xdr:col>25</xdr:col>
      <xdr:colOff>238125</xdr:colOff>
      <xdr:row>32</xdr:row>
      <xdr:rowOff>71172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171977</xdr:colOff>
      <xdr:row>33</xdr:row>
      <xdr:rowOff>12169</xdr:rowOff>
    </xdr:from>
    <xdr:to>
      <xdr:col>25</xdr:col>
      <xdr:colOff>190499</xdr:colOff>
      <xdr:row>47</xdr:row>
      <xdr:rowOff>88369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242094</xdr:colOff>
      <xdr:row>50</xdr:row>
      <xdr:rowOff>43919</xdr:rowOff>
    </xdr:from>
    <xdr:to>
      <xdr:col>22</xdr:col>
      <xdr:colOff>309562</xdr:colOff>
      <xdr:row>64</xdr:row>
      <xdr:rowOff>95249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676274</xdr:colOff>
      <xdr:row>30</xdr:row>
      <xdr:rowOff>171451</xdr:rowOff>
    </xdr:to>
    <xdr:sp macro="" textlink="">
      <xdr:nvSpPr>
        <xdr:cNvPr id="3" name="2 CuadroTexto"/>
        <xdr:cNvSpPr txBox="1"/>
      </xdr:nvSpPr>
      <xdr:spPr>
        <a:xfrm>
          <a:off x="0" y="1"/>
          <a:ext cx="8296274" cy="5886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7109375" style="20" customWidth="1"/>
    <col min="2" max="8" width="18.7109375" style="20" customWidth="1"/>
    <col min="9" max="9" width="11.42578125" style="20"/>
    <col min="10" max="10" width="15.28515625" style="20" bestFit="1" customWidth="1"/>
    <col min="11" max="16384" width="11.42578125" style="20"/>
  </cols>
  <sheetData>
    <row r="2" spans="1:10" ht="15.75" x14ac:dyDescent="0.25">
      <c r="A2" s="45" t="s">
        <v>77</v>
      </c>
      <c r="B2" s="45"/>
      <c r="C2" s="45"/>
      <c r="D2" s="45"/>
      <c r="E2" s="45"/>
      <c r="F2" s="45"/>
      <c r="G2" s="45"/>
      <c r="H2" s="45"/>
      <c r="I2" s="28"/>
    </row>
    <row r="4" spans="1:10" x14ac:dyDescent="0.25">
      <c r="A4" s="40" t="s">
        <v>0</v>
      </c>
      <c r="B4" s="42" t="s">
        <v>1</v>
      </c>
      <c r="C4" s="44" t="s">
        <v>2</v>
      </c>
      <c r="D4" s="44"/>
      <c r="E4" s="44"/>
      <c r="F4" s="44"/>
      <c r="G4" s="44"/>
      <c r="H4" s="44"/>
    </row>
    <row r="5" spans="1:10" ht="15.75" thickBot="1" x14ac:dyDescent="0.3">
      <c r="A5" s="41"/>
      <c r="B5" s="43"/>
      <c r="C5" s="29" t="s">
        <v>47</v>
      </c>
      <c r="D5" s="29" t="s">
        <v>36</v>
      </c>
      <c r="E5" s="29" t="s">
        <v>37</v>
      </c>
      <c r="F5" s="29" t="s">
        <v>38</v>
      </c>
      <c r="G5" s="29" t="s">
        <v>3</v>
      </c>
      <c r="H5" s="29" t="s">
        <v>4</v>
      </c>
    </row>
    <row r="6" spans="1:10" ht="15.75" thickTop="1" x14ac:dyDescent="0.25"/>
    <row r="7" spans="1:10" x14ac:dyDescent="0.25">
      <c r="A7" s="30" t="s">
        <v>5</v>
      </c>
    </row>
    <row r="9" spans="1:10" x14ac:dyDescent="0.25">
      <c r="A9" s="20" t="s">
        <v>6</v>
      </c>
    </row>
    <row r="10" spans="1:10" x14ac:dyDescent="0.25">
      <c r="A10" s="19" t="s">
        <v>49</v>
      </c>
      <c r="B10" s="13">
        <f>+C10+D10+G10+H10</f>
        <v>764042</v>
      </c>
      <c r="C10" s="13">
        <v>499968</v>
      </c>
      <c r="D10" s="13">
        <f>E10+F10</f>
        <v>210274</v>
      </c>
      <c r="E10" s="13">
        <v>136248</v>
      </c>
      <c r="F10" s="13">
        <v>74026</v>
      </c>
      <c r="G10" s="13">
        <v>4459</v>
      </c>
      <c r="H10" s="13">
        <v>49341</v>
      </c>
    </row>
    <row r="11" spans="1:10" x14ac:dyDescent="0.25">
      <c r="A11" s="19" t="s">
        <v>78</v>
      </c>
      <c r="B11" s="13">
        <f>C11+D11+G11+H11</f>
        <v>764516</v>
      </c>
      <c r="C11" s="13">
        <v>499956</v>
      </c>
      <c r="D11" s="13">
        <f>E11+F11</f>
        <v>210198</v>
      </c>
      <c r="E11" s="13">
        <v>136172</v>
      </c>
      <c r="F11" s="13">
        <v>74026</v>
      </c>
      <c r="G11" s="13">
        <v>4459</v>
      </c>
      <c r="H11" s="13">
        <v>49903</v>
      </c>
    </row>
    <row r="12" spans="1:10" x14ac:dyDescent="0.25">
      <c r="A12" s="19" t="s">
        <v>79</v>
      </c>
      <c r="B12" s="13">
        <f t="shared" ref="B12:B13" si="0">C12+D12+G12+H12</f>
        <v>767873</v>
      </c>
      <c r="C12" s="13">
        <v>502626</v>
      </c>
      <c r="D12" s="13">
        <f>E12+F12</f>
        <v>209905</v>
      </c>
      <c r="E12" s="13">
        <v>134921</v>
      </c>
      <c r="F12" s="13">
        <v>74984</v>
      </c>
      <c r="G12" s="13">
        <v>4427</v>
      </c>
      <c r="H12" s="13">
        <v>50915</v>
      </c>
    </row>
    <row r="13" spans="1:10" x14ac:dyDescent="0.25">
      <c r="A13" s="19" t="s">
        <v>80</v>
      </c>
      <c r="B13" s="13">
        <f t="shared" si="0"/>
        <v>764516</v>
      </c>
      <c r="C13" s="13">
        <f>C11</f>
        <v>499956</v>
      </c>
      <c r="D13" s="13">
        <f t="shared" ref="D13:H13" si="1">D11</f>
        <v>210198</v>
      </c>
      <c r="E13" s="13">
        <f t="shared" si="1"/>
        <v>136172</v>
      </c>
      <c r="F13" s="13">
        <f t="shared" si="1"/>
        <v>74026</v>
      </c>
      <c r="G13" s="13">
        <f t="shared" si="1"/>
        <v>4459</v>
      </c>
      <c r="H13" s="13">
        <f t="shared" si="1"/>
        <v>49903</v>
      </c>
    </row>
    <row r="15" spans="1:10" x14ac:dyDescent="0.25">
      <c r="A15" s="31" t="s">
        <v>7</v>
      </c>
    </row>
    <row r="16" spans="1:10" x14ac:dyDescent="0.25">
      <c r="A16" s="19" t="s">
        <v>49</v>
      </c>
      <c r="B16" s="24">
        <f>C16+D16+G16+H16</f>
        <v>11600010985.590015</v>
      </c>
      <c r="C16" s="13">
        <v>7998738176.070015</v>
      </c>
      <c r="D16" s="13">
        <f>E16+F16</f>
        <v>2884000671.9400001</v>
      </c>
      <c r="E16" s="13">
        <v>1954630965.3699999</v>
      </c>
      <c r="F16" s="13">
        <v>929369706.57000005</v>
      </c>
      <c r="G16" s="13">
        <v>58415930.109999999</v>
      </c>
      <c r="H16" s="13">
        <v>658856207.47000015</v>
      </c>
      <c r="J16" s="14"/>
    </row>
    <row r="17" spans="1:8" x14ac:dyDescent="0.25">
      <c r="A17" s="19" t="s">
        <v>78</v>
      </c>
      <c r="B17" s="13">
        <f>C17+D17+G17+H17</f>
        <v>18218860446.200001</v>
      </c>
      <c r="C17" s="13">
        <v>11916759012</v>
      </c>
      <c r="D17" s="13">
        <f>E17+F17</f>
        <v>5001412012.1000004</v>
      </c>
      <c r="E17" s="13">
        <v>3232663290.1999998</v>
      </c>
      <c r="F17" s="13">
        <v>1768748721.9000001</v>
      </c>
      <c r="G17" s="13">
        <v>77378680.599999994</v>
      </c>
      <c r="H17" s="13">
        <v>1223310741.5</v>
      </c>
    </row>
    <row r="18" spans="1:8" x14ac:dyDescent="0.25">
      <c r="A18" s="19" t="s">
        <v>79</v>
      </c>
      <c r="B18" s="13">
        <f>C18+D18+G18+H18</f>
        <v>14762627595.440014</v>
      </c>
      <c r="C18" s="13">
        <v>9687220509.690012</v>
      </c>
      <c r="D18" s="13">
        <f>E18+F18</f>
        <v>4088539338.980001</v>
      </c>
      <c r="E18" s="13">
        <v>2637328919.5800004</v>
      </c>
      <c r="F18" s="13">
        <v>1451210419.4000006</v>
      </c>
      <c r="G18" s="13">
        <v>75541597.25999999</v>
      </c>
      <c r="H18" s="13">
        <v>911326149.50999987</v>
      </c>
    </row>
    <row r="19" spans="1:8" x14ac:dyDescent="0.25">
      <c r="A19" s="19" t="s">
        <v>80</v>
      </c>
      <c r="B19" s="13">
        <f>C19+D19+G19+H19</f>
        <v>106787103462.62</v>
      </c>
      <c r="C19" s="13">
        <v>69992558640</v>
      </c>
      <c r="D19" s="13">
        <f>E19+F19</f>
        <v>29237297212</v>
      </c>
      <c r="E19" s="13">
        <v>18911575944</v>
      </c>
      <c r="F19" s="13">
        <v>10325721268.000002</v>
      </c>
      <c r="G19" s="13">
        <v>461571032</v>
      </c>
      <c r="H19" s="13">
        <v>7095676578.6199999</v>
      </c>
    </row>
    <row r="20" spans="1:8" x14ac:dyDescent="0.25">
      <c r="A20" s="19" t="s">
        <v>81</v>
      </c>
      <c r="B20" s="21">
        <f>B18</f>
        <v>14762627595.440014</v>
      </c>
      <c r="C20" s="21">
        <f t="shared" ref="C20:H20" si="2">C18</f>
        <v>9687220509.690012</v>
      </c>
      <c r="D20" s="21">
        <f t="shared" si="2"/>
        <v>4088539338.980001</v>
      </c>
      <c r="E20" s="21">
        <f t="shared" si="2"/>
        <v>2637328919.5800004</v>
      </c>
      <c r="F20" s="21">
        <f t="shared" si="2"/>
        <v>1451210419.4000006</v>
      </c>
      <c r="G20" s="21">
        <f t="shared" si="2"/>
        <v>75541597.25999999</v>
      </c>
      <c r="H20" s="21">
        <f t="shared" si="2"/>
        <v>911326149.50999987</v>
      </c>
    </row>
    <row r="21" spans="1:8" x14ac:dyDescent="0.25">
      <c r="B21" s="13"/>
      <c r="C21" s="13"/>
      <c r="D21" s="13"/>
      <c r="E21" s="32"/>
      <c r="F21" s="13"/>
    </row>
    <row r="22" spans="1:8" x14ac:dyDescent="0.25">
      <c r="A22" s="31" t="s">
        <v>8</v>
      </c>
      <c r="B22" s="13"/>
      <c r="C22" s="13"/>
      <c r="D22" s="13"/>
      <c r="E22" s="32"/>
      <c r="F22" s="13"/>
    </row>
    <row r="23" spans="1:8" x14ac:dyDescent="0.25">
      <c r="A23" s="19" t="s">
        <v>78</v>
      </c>
      <c r="B23" s="13">
        <f>B17</f>
        <v>18218860446.200001</v>
      </c>
      <c r="E23" s="32"/>
    </row>
    <row r="24" spans="1:8" x14ac:dyDescent="0.25">
      <c r="A24" s="19" t="s">
        <v>79</v>
      </c>
      <c r="B24" s="13">
        <v>5212506733</v>
      </c>
      <c r="E24" s="32"/>
    </row>
    <row r="25" spans="1:8" x14ac:dyDescent="0.25">
      <c r="E25" s="32"/>
    </row>
    <row r="26" spans="1:8" x14ac:dyDescent="0.25">
      <c r="A26" s="20" t="s">
        <v>9</v>
      </c>
    </row>
    <row r="27" spans="1:8" x14ac:dyDescent="0.25">
      <c r="A27" s="19" t="s">
        <v>50</v>
      </c>
      <c r="B27" s="37">
        <v>1.0042274323</v>
      </c>
      <c r="C27" s="37">
        <v>1.0042274323</v>
      </c>
      <c r="D27" s="37">
        <v>1.0042274323</v>
      </c>
      <c r="E27" s="37">
        <v>1.0042274323</v>
      </c>
      <c r="F27" s="37">
        <v>1.0042274323</v>
      </c>
      <c r="G27" s="37">
        <v>1.0042274323</v>
      </c>
      <c r="H27" s="37">
        <v>1.0042274323</v>
      </c>
    </row>
    <row r="28" spans="1:8" x14ac:dyDescent="0.25">
      <c r="A28" s="19" t="s">
        <v>82</v>
      </c>
      <c r="B28" s="37">
        <v>1.0304675706999999</v>
      </c>
      <c r="C28" s="37">
        <v>1.0304675706999999</v>
      </c>
      <c r="D28" s="37">
        <v>1.0304675706999999</v>
      </c>
      <c r="E28" s="37">
        <v>1.0304675706999999</v>
      </c>
      <c r="F28" s="37">
        <v>1.0304675706999999</v>
      </c>
      <c r="G28" s="37">
        <v>1.0304675706999999</v>
      </c>
      <c r="H28" s="37">
        <v>1.0304675706999999</v>
      </c>
    </row>
    <row r="29" spans="1:8" x14ac:dyDescent="0.25">
      <c r="A29" s="19" t="s">
        <v>10</v>
      </c>
      <c r="B29" s="13">
        <f>C29+D29+G29+H29</f>
        <v>391067</v>
      </c>
      <c r="C29" s="13">
        <v>228125</v>
      </c>
      <c r="D29" s="13">
        <f>E29+F29</f>
        <v>139696</v>
      </c>
      <c r="E29" s="17">
        <v>120334</v>
      </c>
      <c r="F29" s="17">
        <v>19362</v>
      </c>
      <c r="G29" s="13">
        <v>2075</v>
      </c>
      <c r="H29" s="13">
        <v>21171</v>
      </c>
    </row>
    <row r="31" spans="1:8" x14ac:dyDescent="0.25">
      <c r="A31" s="19" t="s">
        <v>11</v>
      </c>
    </row>
    <row r="32" spans="1:8" x14ac:dyDescent="0.25">
      <c r="A32" s="19" t="s">
        <v>51</v>
      </c>
      <c r="B32" s="14">
        <f>B16/B27</f>
        <v>11551179157.715601</v>
      </c>
      <c r="C32" s="14">
        <f t="shared" ref="C32:G32" si="3">C16/C27</f>
        <v>7965066397.1112223</v>
      </c>
      <c r="D32" s="14">
        <f t="shared" ref="D32" si="4">D16/D27</f>
        <v>2871860077.8856659</v>
      </c>
      <c r="E32" s="14">
        <f t="shared" si="3"/>
        <v>1946402679.8125536</v>
      </c>
      <c r="F32" s="14">
        <f t="shared" si="3"/>
        <v>925457398.07311177</v>
      </c>
      <c r="G32" s="14">
        <f t="shared" si="3"/>
        <v>58170020.287345618</v>
      </c>
      <c r="H32" s="14">
        <f>H16/H27</f>
        <v>656082662.43136775</v>
      </c>
    </row>
    <row r="33" spans="1:8" x14ac:dyDescent="0.25">
      <c r="A33" s="19" t="s">
        <v>83</v>
      </c>
      <c r="B33" s="14">
        <f>B18/B28</f>
        <v>14326144766.89617</v>
      </c>
      <c r="C33" s="14">
        <f t="shared" ref="C33:H33" si="5">C18/C28</f>
        <v>9400800942.3425636</v>
      </c>
      <c r="D33" s="14">
        <f t="shared" ref="D33" si="6">D18/D28</f>
        <v>3967654543.657927</v>
      </c>
      <c r="E33" s="14">
        <f t="shared" si="5"/>
        <v>2559351690.9886398</v>
      </c>
      <c r="F33" s="14">
        <f t="shared" si="5"/>
        <v>1408302852.6692874</v>
      </c>
      <c r="G33" s="14">
        <f t="shared" si="5"/>
        <v>73308078.204425529</v>
      </c>
      <c r="H33" s="14">
        <f t="shared" si="5"/>
        <v>884381202.69125319</v>
      </c>
    </row>
    <row r="34" spans="1:8" x14ac:dyDescent="0.25">
      <c r="A34" s="19" t="s">
        <v>52</v>
      </c>
      <c r="B34" s="14">
        <f>B32/B10</f>
        <v>15118.513324811465</v>
      </c>
      <c r="C34" s="14">
        <f t="shared" ref="C34:H34" si="7">C32/C10</f>
        <v>15931.152387975275</v>
      </c>
      <c r="D34" s="14">
        <f t="shared" ref="D34" si="8">D32/D10</f>
        <v>13657.704128354746</v>
      </c>
      <c r="E34" s="14">
        <f t="shared" si="7"/>
        <v>14285.733954352017</v>
      </c>
      <c r="F34" s="14">
        <f t="shared" si="7"/>
        <v>12501.78853474606</v>
      </c>
      <c r="G34" s="14">
        <f t="shared" si="7"/>
        <v>13045.530452421084</v>
      </c>
      <c r="H34" s="14">
        <f t="shared" si="7"/>
        <v>13296.906475980782</v>
      </c>
    </row>
    <row r="35" spans="1:8" x14ac:dyDescent="0.25">
      <c r="A35" s="19" t="s">
        <v>84</v>
      </c>
      <c r="B35" s="14">
        <f>B33/B12</f>
        <v>18656.919525619691</v>
      </c>
      <c r="C35" s="14">
        <f t="shared" ref="C35:H35" si="9">C33/C12</f>
        <v>18703.371776116961</v>
      </c>
      <c r="D35" s="14">
        <f t="shared" ref="D35" si="10">D33/D12</f>
        <v>18902.144034958324</v>
      </c>
      <c r="E35" s="14">
        <f t="shared" si="9"/>
        <v>18969.261204620776</v>
      </c>
      <c r="F35" s="14">
        <f t="shared" si="9"/>
        <v>18781.378062910586</v>
      </c>
      <c r="G35" s="14">
        <f t="shared" si="9"/>
        <v>16559.312899124809</v>
      </c>
      <c r="H35" s="14">
        <f t="shared" si="9"/>
        <v>17369.757491726468</v>
      </c>
    </row>
    <row r="37" spans="1:8" x14ac:dyDescent="0.25">
      <c r="A37" s="30" t="s">
        <v>12</v>
      </c>
    </row>
    <row r="39" spans="1:8" x14ac:dyDescent="0.25">
      <c r="A39" s="20" t="s">
        <v>13</v>
      </c>
    </row>
    <row r="40" spans="1:8" x14ac:dyDescent="0.25">
      <c r="A40" s="20" t="s">
        <v>14</v>
      </c>
      <c r="B40" s="8">
        <f>(B11)/B29*100</f>
        <v>195.49488962249436</v>
      </c>
      <c r="C40" s="8">
        <f t="shared" ref="C40:H40" si="11">(C11)/C29*100</f>
        <v>219.15879452054793</v>
      </c>
      <c r="D40" s="8">
        <f t="shared" si="11"/>
        <v>150.4681594319093</v>
      </c>
      <c r="E40" s="8">
        <f t="shared" si="11"/>
        <v>113.16169993518042</v>
      </c>
      <c r="F40" s="8">
        <f t="shared" si="11"/>
        <v>382.32620597045764</v>
      </c>
      <c r="G40" s="8">
        <f t="shared" si="11"/>
        <v>214.89156626506025</v>
      </c>
      <c r="H40" s="8">
        <f t="shared" si="11"/>
        <v>235.71394832553966</v>
      </c>
    </row>
    <row r="41" spans="1:8" x14ac:dyDescent="0.25">
      <c r="A41" s="20" t="s">
        <v>15</v>
      </c>
      <c r="B41" s="8">
        <f>(B12)/B29*100</f>
        <v>196.35331030232672</v>
      </c>
      <c r="C41" s="8">
        <f t="shared" ref="C41:H41" si="12">(C12)/C29*100</f>
        <v>220.32920547945207</v>
      </c>
      <c r="D41" s="8">
        <f t="shared" si="12"/>
        <v>150.25841827969305</v>
      </c>
      <c r="E41" s="8">
        <f t="shared" si="12"/>
        <v>112.12209350640717</v>
      </c>
      <c r="F41" s="8">
        <f t="shared" si="12"/>
        <v>387.27404193781638</v>
      </c>
      <c r="G41" s="8">
        <f t="shared" si="12"/>
        <v>213.34939759036143</v>
      </c>
      <c r="H41" s="8">
        <f t="shared" si="12"/>
        <v>240.49407207973172</v>
      </c>
    </row>
    <row r="43" spans="1:8" x14ac:dyDescent="0.25">
      <c r="A43" s="20" t="s">
        <v>16</v>
      </c>
    </row>
    <row r="44" spans="1:8" x14ac:dyDescent="0.25">
      <c r="A44" s="20" t="s">
        <v>17</v>
      </c>
      <c r="B44" s="8">
        <f>B12/B11*100</f>
        <v>100.43910133993272</v>
      </c>
      <c r="C44" s="8">
        <f t="shared" ref="C44:H44" si="13">C12/C11*100</f>
        <v>100.53404699613566</v>
      </c>
      <c r="D44" s="8">
        <f t="shared" ref="D44" si="14">D12/D11*100</f>
        <v>99.860607617579618</v>
      </c>
      <c r="E44" s="8">
        <f t="shared" si="13"/>
        <v>99.081308932820249</v>
      </c>
      <c r="F44" s="8">
        <f t="shared" si="13"/>
        <v>101.29413989679301</v>
      </c>
      <c r="G44" s="8">
        <f t="shared" si="13"/>
        <v>99.282350302758474</v>
      </c>
      <c r="H44" s="8">
        <f t="shared" si="13"/>
        <v>102.02793419233313</v>
      </c>
    </row>
    <row r="45" spans="1:8" x14ac:dyDescent="0.25">
      <c r="A45" s="20" t="s">
        <v>18</v>
      </c>
      <c r="B45" s="8">
        <f>B18/B17*100</f>
        <v>81.02936865362031</v>
      </c>
      <c r="C45" s="8">
        <f t="shared" ref="C45:H45" si="15">C18/C17*100</f>
        <v>81.290730977568018</v>
      </c>
      <c r="D45" s="8">
        <f t="shared" ref="D45" si="16">D18/D17*100</f>
        <v>81.747701030999423</v>
      </c>
      <c r="E45" s="8">
        <f t="shared" si="15"/>
        <v>81.583780394797415</v>
      </c>
      <c r="F45" s="8">
        <f t="shared" si="15"/>
        <v>82.047291479656977</v>
      </c>
      <c r="G45" s="8">
        <f t="shared" si="15"/>
        <v>97.625853367161184</v>
      </c>
      <c r="H45" s="8">
        <f t="shared" si="15"/>
        <v>74.496701336289206</v>
      </c>
    </row>
    <row r="46" spans="1:8" x14ac:dyDescent="0.25">
      <c r="A46" s="20" t="s">
        <v>19</v>
      </c>
      <c r="B46" s="8">
        <f>AVERAGE(B44:B45)</f>
        <v>90.734234996776507</v>
      </c>
      <c r="C46" s="8">
        <f t="shared" ref="C46:H46" si="17">AVERAGE(C44:C45)</f>
        <v>90.912388986851838</v>
      </c>
      <c r="D46" s="8">
        <f t="shared" ref="D46" si="18">AVERAGE(D44:D45)</f>
        <v>90.804154324289527</v>
      </c>
      <c r="E46" s="8">
        <f t="shared" si="17"/>
        <v>90.332544663808832</v>
      </c>
      <c r="F46" s="8">
        <f t="shared" si="17"/>
        <v>91.670715688224988</v>
      </c>
      <c r="G46" s="8">
        <f t="shared" si="17"/>
        <v>98.454101834959829</v>
      </c>
      <c r="H46" s="8">
        <f t="shared" si="17"/>
        <v>88.262317764311177</v>
      </c>
    </row>
    <row r="47" spans="1:8" x14ac:dyDescent="0.25">
      <c r="B47" s="8"/>
      <c r="C47" s="8"/>
      <c r="D47" s="8"/>
      <c r="E47" s="8"/>
      <c r="F47" s="8"/>
    </row>
    <row r="48" spans="1:8" x14ac:dyDescent="0.25">
      <c r="A48" s="20" t="s">
        <v>20</v>
      </c>
    </row>
    <row r="49" spans="1:18" x14ac:dyDescent="0.25">
      <c r="A49" s="20" t="s">
        <v>21</v>
      </c>
      <c r="B49" s="8">
        <f>B12/B13*100</f>
        <v>100.43910133993272</v>
      </c>
      <c r="C49" s="8">
        <f t="shared" ref="C49:H49" si="19">C12/C13*100</f>
        <v>100.53404699613566</v>
      </c>
      <c r="D49" s="8">
        <f t="shared" si="19"/>
        <v>99.860607617579618</v>
      </c>
      <c r="E49" s="8">
        <f t="shared" si="19"/>
        <v>99.081308932820249</v>
      </c>
      <c r="F49" s="8">
        <f t="shared" si="19"/>
        <v>101.29413989679301</v>
      </c>
      <c r="G49" s="8">
        <f t="shared" si="19"/>
        <v>99.282350302758474</v>
      </c>
      <c r="H49" s="8">
        <f t="shared" si="19"/>
        <v>102.02793419233313</v>
      </c>
    </row>
    <row r="50" spans="1:18" x14ac:dyDescent="0.25">
      <c r="A50" s="20" t="s">
        <v>22</v>
      </c>
      <c r="B50" s="8">
        <f>B18/B19*100</f>
        <v>13.824354361861268</v>
      </c>
      <c r="C50" s="8">
        <f t="shared" ref="C50:H50" si="20">C18/C19*100</f>
        <v>13.840357743621432</v>
      </c>
      <c r="D50" s="8">
        <f t="shared" ref="D50" si="21">D18/D19*100</f>
        <v>13.98398528199769</v>
      </c>
      <c r="E50" s="8">
        <f t="shared" si="20"/>
        <v>13.945579825761348</v>
      </c>
      <c r="F50" s="8">
        <f t="shared" si="20"/>
        <v>14.054324939966994</v>
      </c>
      <c r="G50" s="8">
        <f t="shared" si="20"/>
        <v>16.366191121803325</v>
      </c>
      <c r="H50" s="8">
        <f t="shared" si="20"/>
        <v>12.843400335577847</v>
      </c>
    </row>
    <row r="51" spans="1:18" x14ac:dyDescent="0.25">
      <c r="A51" s="20" t="s">
        <v>23</v>
      </c>
      <c r="B51" s="8">
        <f>(B49+B50)/2</f>
        <v>57.131727850896993</v>
      </c>
      <c r="C51" s="8">
        <f t="shared" ref="C51:H51" si="22">(C49+C50)/2</f>
        <v>57.187202369878548</v>
      </c>
      <c r="D51" s="8">
        <f t="shared" ref="D51" si="23">(D49+D50)/2</f>
        <v>56.922296449788654</v>
      </c>
      <c r="E51" s="8">
        <f t="shared" si="22"/>
        <v>56.513444379290796</v>
      </c>
      <c r="F51" s="8">
        <f t="shared" si="22"/>
        <v>57.674232418380001</v>
      </c>
      <c r="G51" s="8">
        <f t="shared" si="22"/>
        <v>57.824270712280899</v>
      </c>
      <c r="H51" s="8">
        <f t="shared" si="22"/>
        <v>57.435667263955494</v>
      </c>
    </row>
    <row r="53" spans="1:18" x14ac:dyDescent="0.25">
      <c r="A53" s="20" t="s">
        <v>35</v>
      </c>
    </row>
    <row r="54" spans="1:18" x14ac:dyDescent="0.25">
      <c r="A54" s="20" t="s">
        <v>24</v>
      </c>
      <c r="B54" s="8">
        <f>B20/B18*100</f>
        <v>100</v>
      </c>
      <c r="C54" s="8">
        <f t="shared" ref="C54:H54" si="24">C20/C18*100</f>
        <v>100</v>
      </c>
      <c r="D54" s="8">
        <f t="shared" si="24"/>
        <v>100</v>
      </c>
      <c r="E54" s="8">
        <f t="shared" si="24"/>
        <v>100</v>
      </c>
      <c r="F54" s="8">
        <f t="shared" si="24"/>
        <v>100</v>
      </c>
      <c r="G54" s="8">
        <f t="shared" si="24"/>
        <v>100</v>
      </c>
      <c r="H54" s="8">
        <f t="shared" si="24"/>
        <v>100</v>
      </c>
    </row>
    <row r="56" spans="1:18" x14ac:dyDescent="0.25">
      <c r="A56" s="20" t="s">
        <v>25</v>
      </c>
    </row>
    <row r="57" spans="1:18" x14ac:dyDescent="0.25">
      <c r="A57" s="20" t="s">
        <v>26</v>
      </c>
      <c r="B57" s="8">
        <f>((B12/B10)-1)*100</f>
        <v>0.50141222602946289</v>
      </c>
      <c r="C57" s="8">
        <f t="shared" ref="C57:H57" si="25">((C12/C10)-1)*100</f>
        <v>0.53163402457756526</v>
      </c>
      <c r="D57" s="8">
        <f t="shared" ref="D57" si="26">((D12/D10)-1)*100</f>
        <v>-0.17548531915501098</v>
      </c>
      <c r="E57" s="8">
        <f t="shared" si="25"/>
        <v>-0.97395925077798928</v>
      </c>
      <c r="F57" s="8">
        <f t="shared" si="25"/>
        <v>1.2941398967930118</v>
      </c>
      <c r="G57" s="8">
        <f t="shared" si="25"/>
        <v>-0.71764969724152916</v>
      </c>
      <c r="H57" s="8">
        <f t="shared" si="25"/>
        <v>3.1900447903366436</v>
      </c>
    </row>
    <row r="58" spans="1:18" x14ac:dyDescent="0.25">
      <c r="A58" s="20" t="s">
        <v>27</v>
      </c>
      <c r="B58" s="8">
        <f>((B33/B32)-1)*100</f>
        <v>24.023223701166764</v>
      </c>
      <c r="C58" s="8">
        <f t="shared" ref="C58:H58" si="27">((C33/C32)-1)*100</f>
        <v>18.025393306853733</v>
      </c>
      <c r="D58" s="8">
        <f t="shared" si="27"/>
        <v>38.156262354502026</v>
      </c>
      <c r="E58" s="8">
        <f t="shared" si="27"/>
        <v>31.491377274260412</v>
      </c>
      <c r="F58" s="8">
        <f t="shared" si="27"/>
        <v>52.173709519368991</v>
      </c>
      <c r="G58" s="8">
        <f t="shared" si="27"/>
        <v>26.023814058000362</v>
      </c>
      <c r="H58" s="8">
        <f t="shared" si="27"/>
        <v>34.797221955818337</v>
      </c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20" t="s">
        <v>28</v>
      </c>
      <c r="B59" s="8">
        <f>((B35/B34)-1)*100</f>
        <v>23.404458657990101</v>
      </c>
      <c r="C59" s="8">
        <f t="shared" ref="C59:H59" si="28">((C35/C34)-1)*100</f>
        <v>17.401248325476693</v>
      </c>
      <c r="D59" s="8">
        <f t="shared" ref="D59" si="29">((D35/D34)-1)*100</f>
        <v>38.399132513901812</v>
      </c>
      <c r="E59" s="8">
        <f t="shared" si="28"/>
        <v>32.784645613829078</v>
      </c>
      <c r="F59" s="8">
        <f t="shared" si="28"/>
        <v>50.229529244649626</v>
      </c>
      <c r="G59" s="8">
        <f t="shared" si="28"/>
        <v>26.93476098591001</v>
      </c>
      <c r="H59" s="8">
        <f t="shared" si="28"/>
        <v>30.630064392065837</v>
      </c>
    </row>
    <row r="60" spans="1:18" x14ac:dyDescent="0.25">
      <c r="B60" s="8"/>
      <c r="C60" s="8"/>
      <c r="D60" s="8"/>
      <c r="E60" s="8"/>
      <c r="F60" s="8"/>
    </row>
    <row r="61" spans="1:18" x14ac:dyDescent="0.25">
      <c r="A61" s="20" t="s">
        <v>29</v>
      </c>
    </row>
    <row r="62" spans="1:18" x14ac:dyDescent="0.25">
      <c r="A62" s="20" t="s">
        <v>43</v>
      </c>
      <c r="B62" s="13">
        <f>B17/(B11*3)</f>
        <v>7943.5269923280439</v>
      </c>
      <c r="C62" s="13">
        <f t="shared" ref="C62:H62" si="30">C17/(C11*3)</f>
        <v>7945.2051860563733</v>
      </c>
      <c r="D62" s="13">
        <f t="shared" si="30"/>
        <v>7931.2711698810972</v>
      </c>
      <c r="E62" s="13">
        <f t="shared" si="30"/>
        <v>7913.1864852294639</v>
      </c>
      <c r="F62" s="13">
        <f t="shared" si="30"/>
        <v>7964.5382338637783</v>
      </c>
      <c r="G62" s="13">
        <f t="shared" si="30"/>
        <v>5784.4569484936828</v>
      </c>
      <c r="H62" s="13">
        <f t="shared" si="30"/>
        <v>8171.2571822669315</v>
      </c>
    </row>
    <row r="63" spans="1:18" x14ac:dyDescent="0.25">
      <c r="A63" s="20" t="s">
        <v>44</v>
      </c>
      <c r="B63" s="13">
        <f>B18/(B12*3)</f>
        <v>6408.4501801035731</v>
      </c>
      <c r="C63" s="13">
        <f t="shared" ref="C63:H63" si="31">C18/(C12*3)</f>
        <v>6424.4060260113965</v>
      </c>
      <c r="D63" s="13">
        <f t="shared" si="31"/>
        <v>6492.6821482416663</v>
      </c>
      <c r="E63" s="13">
        <f t="shared" si="31"/>
        <v>6515.7361704997747</v>
      </c>
      <c r="F63" s="13">
        <f t="shared" si="31"/>
        <v>6451.2003422952475</v>
      </c>
      <c r="G63" s="13">
        <f t="shared" si="31"/>
        <v>5687.9449785407714</v>
      </c>
      <c r="H63" s="13">
        <f t="shared" si="31"/>
        <v>5966.3239353824993</v>
      </c>
    </row>
    <row r="64" spans="1:18" x14ac:dyDescent="0.25">
      <c r="A64" s="20" t="s">
        <v>30</v>
      </c>
      <c r="B64" s="13">
        <f>(B63/B62)*B46</f>
        <v>73.199955783902951</v>
      </c>
      <c r="C64" s="13">
        <f t="shared" ref="C64:H64" si="32">(C63/C62)*C46</f>
        <v>73.510763532102317</v>
      </c>
      <c r="D64" s="13">
        <f t="shared" si="32"/>
        <v>74.333924428955612</v>
      </c>
      <c r="E64" s="13">
        <f t="shared" si="32"/>
        <v>74.380027532258779</v>
      </c>
      <c r="F64" s="13">
        <f t="shared" si="32"/>
        <v>74.252409249774246</v>
      </c>
      <c r="G64" s="13">
        <f t="shared" si="32"/>
        <v>96.811423982458763</v>
      </c>
      <c r="H64" s="13">
        <f t="shared" si="32"/>
        <v>64.445600881632259</v>
      </c>
    </row>
    <row r="65" spans="1:8" x14ac:dyDescent="0.25">
      <c r="A65" s="20" t="s">
        <v>45</v>
      </c>
      <c r="B65" s="13">
        <f>B17/B11</f>
        <v>23830.580976984133</v>
      </c>
      <c r="C65" s="13">
        <f t="shared" ref="C65:H65" si="33">C17/C11</f>
        <v>23835.61555816912</v>
      </c>
      <c r="D65" s="13">
        <f t="shared" si="33"/>
        <v>23793.813509643289</v>
      </c>
      <c r="E65" s="13">
        <f t="shared" si="33"/>
        <v>23739.559455688392</v>
      </c>
      <c r="F65" s="13">
        <f t="shared" si="33"/>
        <v>23893.614701591334</v>
      </c>
      <c r="G65" s="13">
        <f t="shared" si="33"/>
        <v>17353.370845481048</v>
      </c>
      <c r="H65" s="13">
        <f t="shared" si="33"/>
        <v>24513.771546800792</v>
      </c>
    </row>
    <row r="66" spans="1:8" x14ac:dyDescent="0.25">
      <c r="A66" s="20" t="s">
        <v>46</v>
      </c>
      <c r="B66" s="13">
        <f>B18/B12</f>
        <v>19225.350540310719</v>
      </c>
      <c r="C66" s="13">
        <f t="shared" ref="C66:H66" si="34">C18/C12</f>
        <v>19273.218078034188</v>
      </c>
      <c r="D66" s="13">
        <f t="shared" si="34"/>
        <v>19478.046444724998</v>
      </c>
      <c r="E66" s="13">
        <f t="shared" si="34"/>
        <v>19547.208511499324</v>
      </c>
      <c r="F66" s="13">
        <f t="shared" si="34"/>
        <v>19353.601026885743</v>
      </c>
      <c r="G66" s="13">
        <f t="shared" si="34"/>
        <v>17063.834935622315</v>
      </c>
      <c r="H66" s="13">
        <f t="shared" si="34"/>
        <v>17898.9718061475</v>
      </c>
    </row>
    <row r="67" spans="1:8" x14ac:dyDescent="0.25">
      <c r="B67" s="8"/>
      <c r="C67" s="8"/>
      <c r="D67" s="8"/>
      <c r="E67" s="8"/>
      <c r="F67" s="8"/>
    </row>
    <row r="68" spans="1:8" x14ac:dyDescent="0.25">
      <c r="A68" s="20" t="s">
        <v>31</v>
      </c>
      <c r="B68" s="8"/>
      <c r="C68" s="8"/>
      <c r="D68" s="8"/>
      <c r="E68" s="8"/>
      <c r="F68" s="8"/>
    </row>
    <row r="69" spans="1:8" x14ac:dyDescent="0.25">
      <c r="A69" s="20" t="s">
        <v>32</v>
      </c>
      <c r="B69" s="8">
        <f>(B24/B23)*100</f>
        <v>28.610498161465408</v>
      </c>
      <c r="C69" s="8"/>
      <c r="D69" s="8"/>
      <c r="E69" s="8"/>
      <c r="F69" s="8"/>
      <c r="G69" s="8"/>
      <c r="H69" s="8"/>
    </row>
    <row r="70" spans="1:8" x14ac:dyDescent="0.25">
      <c r="A70" s="20" t="s">
        <v>33</v>
      </c>
      <c r="B70" s="8">
        <f>(B18/B24)*100</f>
        <v>283.21551130052063</v>
      </c>
      <c r="C70" s="8"/>
      <c r="D70" s="8"/>
      <c r="E70" s="8"/>
      <c r="F70" s="8"/>
      <c r="G70" s="8"/>
      <c r="H70" s="8"/>
    </row>
    <row r="71" spans="1:8" ht="15.75" thickBot="1" x14ac:dyDescent="0.3">
      <c r="A71" s="33"/>
      <c r="B71" s="33"/>
      <c r="C71" s="33"/>
      <c r="D71" s="33"/>
      <c r="E71" s="33"/>
      <c r="F71" s="33"/>
      <c r="G71" s="33"/>
      <c r="H71" s="33"/>
    </row>
    <row r="72" spans="1:8" ht="15.75" thickTop="1" x14ac:dyDescent="0.25"/>
    <row r="73" spans="1:8" x14ac:dyDescent="0.25">
      <c r="A73" s="34" t="s">
        <v>34</v>
      </c>
    </row>
    <row r="74" spans="1:8" x14ac:dyDescent="0.25">
      <c r="A74" s="20" t="s">
        <v>85</v>
      </c>
    </row>
    <row r="75" spans="1:8" x14ac:dyDescent="0.25">
      <c r="A75" s="20" t="s">
        <v>86</v>
      </c>
      <c r="B75" s="35"/>
      <c r="C75" s="35"/>
      <c r="D75" s="35"/>
      <c r="E75" s="35"/>
    </row>
    <row r="76" spans="1:8" x14ac:dyDescent="0.25">
      <c r="A76" s="20" t="s">
        <v>87</v>
      </c>
    </row>
    <row r="79" spans="1:8" x14ac:dyDescent="0.25">
      <c r="A79" s="20" t="s">
        <v>39</v>
      </c>
    </row>
    <row r="80" spans="1:8" x14ac:dyDescent="0.25">
      <c r="A80" s="36" t="s">
        <v>40</v>
      </c>
    </row>
    <row r="81" spans="1:1" x14ac:dyDescent="0.25">
      <c r="A81" s="36" t="s">
        <v>41</v>
      </c>
    </row>
    <row r="82" spans="1:1" x14ac:dyDescent="0.25">
      <c r="A82" s="36" t="s">
        <v>42</v>
      </c>
    </row>
    <row r="83" spans="1:1" x14ac:dyDescent="0.25">
      <c r="A83" s="36" t="s">
        <v>48</v>
      </c>
    </row>
    <row r="84" spans="1:1" x14ac:dyDescent="0.25">
      <c r="A84" s="36" t="s">
        <v>88</v>
      </c>
    </row>
    <row r="144" spans="8:13" x14ac:dyDescent="0.25">
      <c r="H144" s="21"/>
      <c r="I144" s="21"/>
      <c r="J144" s="21"/>
      <c r="K144" s="21"/>
      <c r="L144" s="21"/>
      <c r="M144" s="21"/>
    </row>
    <row r="145" spans="8:13" x14ac:dyDescent="0.25">
      <c r="H145" s="21"/>
      <c r="I145" s="21"/>
      <c r="J145" s="21"/>
      <c r="K145" s="21"/>
      <c r="L145" s="21"/>
      <c r="M145" s="21"/>
    </row>
    <row r="146" spans="8:13" x14ac:dyDescent="0.25">
      <c r="H146" s="21"/>
      <c r="I146" s="21"/>
      <c r="J146" s="21"/>
      <c r="K146" s="21"/>
      <c r="L146" s="21"/>
      <c r="M146" s="21"/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42578125" style="20" customWidth="1"/>
    <col min="2" max="8" width="18.85546875" style="20" customWidth="1"/>
    <col min="9" max="9" width="17.85546875" style="20" bestFit="1" customWidth="1"/>
    <col min="10" max="16384" width="11.42578125" style="20"/>
  </cols>
  <sheetData>
    <row r="2" spans="1:8" ht="15.75" x14ac:dyDescent="0.25">
      <c r="A2" s="45" t="s">
        <v>89</v>
      </c>
      <c r="B2" s="45"/>
      <c r="C2" s="45"/>
      <c r="D2" s="45"/>
      <c r="E2" s="45"/>
      <c r="F2" s="45"/>
      <c r="G2" s="45"/>
      <c r="H2" s="45"/>
    </row>
    <row r="4" spans="1:8" x14ac:dyDescent="0.25">
      <c r="A4" s="40" t="s">
        <v>0</v>
      </c>
      <c r="B4" s="42" t="s">
        <v>1</v>
      </c>
      <c r="C4" s="44" t="s">
        <v>2</v>
      </c>
      <c r="D4" s="44"/>
      <c r="E4" s="44"/>
      <c r="F4" s="44"/>
      <c r="G4" s="44"/>
      <c r="H4" s="44"/>
    </row>
    <row r="5" spans="1:8" ht="15.75" thickBot="1" x14ac:dyDescent="0.3">
      <c r="A5" s="41"/>
      <c r="B5" s="43"/>
      <c r="C5" s="29" t="s">
        <v>47</v>
      </c>
      <c r="D5" s="29" t="s">
        <v>36</v>
      </c>
      <c r="E5" s="29" t="s">
        <v>37</v>
      </c>
      <c r="F5" s="29" t="s">
        <v>38</v>
      </c>
      <c r="G5" s="29" t="s">
        <v>3</v>
      </c>
      <c r="H5" s="29" t="s">
        <v>4</v>
      </c>
    </row>
    <row r="6" spans="1:8" ht="15.75" thickTop="1" x14ac:dyDescent="0.25"/>
    <row r="7" spans="1:8" x14ac:dyDescent="0.25">
      <c r="A7" s="30" t="s">
        <v>5</v>
      </c>
    </row>
    <row r="9" spans="1:8" x14ac:dyDescent="0.25">
      <c r="A9" s="20" t="s">
        <v>6</v>
      </c>
    </row>
    <row r="10" spans="1:8" x14ac:dyDescent="0.25">
      <c r="A10" s="19" t="s">
        <v>53</v>
      </c>
      <c r="B10" s="13">
        <f>C10+D10+G10+H10</f>
        <v>764867</v>
      </c>
      <c r="C10" s="13">
        <v>499979</v>
      </c>
      <c r="D10" s="13">
        <f>E10+F10</f>
        <v>210198</v>
      </c>
      <c r="E10" s="13">
        <v>136172</v>
      </c>
      <c r="F10" s="13">
        <v>74026</v>
      </c>
      <c r="G10" s="13">
        <v>4459</v>
      </c>
      <c r="H10" s="13">
        <v>50231</v>
      </c>
    </row>
    <row r="11" spans="1:8" x14ac:dyDescent="0.25">
      <c r="A11" s="19" t="s">
        <v>90</v>
      </c>
      <c r="B11" s="13">
        <f>C11+D11+G11+H11</f>
        <v>764516</v>
      </c>
      <c r="C11" s="13">
        <v>499956</v>
      </c>
      <c r="D11" s="13">
        <f>E11+F11</f>
        <v>210198</v>
      </c>
      <c r="E11" s="13">
        <v>136172</v>
      </c>
      <c r="F11" s="13">
        <v>74026</v>
      </c>
      <c r="G11" s="13">
        <v>4459</v>
      </c>
      <c r="H11" s="13">
        <v>49903</v>
      </c>
    </row>
    <row r="12" spans="1:8" x14ac:dyDescent="0.25">
      <c r="A12" s="19" t="s">
        <v>91</v>
      </c>
      <c r="B12" s="13">
        <f t="shared" ref="B12" si="0">C12+D12+G12+H12</f>
        <v>771521</v>
      </c>
      <c r="C12" s="13">
        <v>502841</v>
      </c>
      <c r="D12" s="13">
        <f>E12+F12</f>
        <v>209080</v>
      </c>
      <c r="E12" s="13">
        <v>134529</v>
      </c>
      <c r="F12" s="13">
        <v>74551</v>
      </c>
      <c r="G12" s="13">
        <v>4427</v>
      </c>
      <c r="H12" s="13">
        <v>55173</v>
      </c>
    </row>
    <row r="13" spans="1:8" x14ac:dyDescent="0.25">
      <c r="A13" s="19" t="s">
        <v>80</v>
      </c>
      <c r="B13" s="13">
        <f>C13+D13+G13+H13</f>
        <v>764516</v>
      </c>
      <c r="C13" s="13">
        <f>C11</f>
        <v>499956</v>
      </c>
      <c r="D13" s="13">
        <f t="shared" ref="D13" si="1">E13+F13</f>
        <v>210198</v>
      </c>
      <c r="E13" s="13">
        <f>E11</f>
        <v>136172</v>
      </c>
      <c r="F13" s="13">
        <f>F11</f>
        <v>74026</v>
      </c>
      <c r="G13" s="13">
        <f>G11</f>
        <v>4459</v>
      </c>
      <c r="H13" s="13">
        <f>H11</f>
        <v>49903</v>
      </c>
    </row>
    <row r="15" spans="1:8" x14ac:dyDescent="0.25">
      <c r="A15" s="31" t="s">
        <v>7</v>
      </c>
    </row>
    <row r="16" spans="1:8" x14ac:dyDescent="0.25">
      <c r="A16" s="19" t="s">
        <v>53</v>
      </c>
      <c r="B16" s="13">
        <f>C16+D16+G16+H16</f>
        <v>21882961353.380093</v>
      </c>
      <c r="C16" s="13">
        <v>15080674755.320091</v>
      </c>
      <c r="D16" s="13">
        <f>E16+F16</f>
        <v>5449178339.2199993</v>
      </c>
      <c r="E16" s="13">
        <v>3648596318.0699987</v>
      </c>
      <c r="F16" s="13">
        <v>1800582021.1500001</v>
      </c>
      <c r="G16" s="13">
        <v>112524877</v>
      </c>
      <c r="H16" s="13">
        <v>1240583381.8400002</v>
      </c>
    </row>
    <row r="17" spans="1:9" x14ac:dyDescent="0.25">
      <c r="A17" s="19" t="s">
        <v>90</v>
      </c>
      <c r="B17" s="13">
        <f>C17+D17+G17+H17</f>
        <v>33356528678.160004</v>
      </c>
      <c r="C17" s="13">
        <v>21848492721.600002</v>
      </c>
      <c r="D17" s="13">
        <f>E17+F17</f>
        <v>9140679621.7799988</v>
      </c>
      <c r="E17" s="13">
        <v>5911028922.3599997</v>
      </c>
      <c r="F17" s="13">
        <v>3229650699.4200001</v>
      </c>
      <c r="G17" s="13">
        <v>143357125.07999998</v>
      </c>
      <c r="H17" s="13">
        <v>2223999209.6999998</v>
      </c>
    </row>
    <row r="18" spans="1:9" x14ac:dyDescent="0.25">
      <c r="A18" s="19" t="s">
        <v>91</v>
      </c>
      <c r="B18" s="13">
        <f t="shared" ref="B18" si="2">C18+D18+G18+H18</f>
        <v>36461038616.960052</v>
      </c>
      <c r="C18" s="13">
        <v>24260179155.190052</v>
      </c>
      <c r="D18" s="13">
        <f>E18+F18</f>
        <v>9439119016.9099979</v>
      </c>
      <c r="E18" s="13">
        <v>6104561603.9099989</v>
      </c>
      <c r="F18" s="13">
        <v>3334557412.9999995</v>
      </c>
      <c r="G18" s="13">
        <v>167664125.59999999</v>
      </c>
      <c r="H18" s="13">
        <v>2594076319.2599998</v>
      </c>
    </row>
    <row r="19" spans="1:9" x14ac:dyDescent="0.25">
      <c r="A19" s="19" t="s">
        <v>80</v>
      </c>
      <c r="B19" s="13">
        <f>C19+D19+G19+H19</f>
        <v>106787103462.62</v>
      </c>
      <c r="C19" s="13">
        <v>69992558640</v>
      </c>
      <c r="D19" s="13">
        <f>E19+F19</f>
        <v>29237297212</v>
      </c>
      <c r="E19" s="13">
        <v>18911575944</v>
      </c>
      <c r="F19" s="13">
        <v>10325721268.000002</v>
      </c>
      <c r="G19" s="13">
        <v>461571032</v>
      </c>
      <c r="H19" s="13">
        <v>7095676578.6199999</v>
      </c>
      <c r="I19" s="14"/>
    </row>
    <row r="20" spans="1:9" x14ac:dyDescent="0.25">
      <c r="A20" s="19" t="s">
        <v>92</v>
      </c>
      <c r="B20" s="13">
        <f>B18</f>
        <v>36461038616.960052</v>
      </c>
      <c r="C20" s="13">
        <f t="shared" ref="C20:H20" si="3">C18</f>
        <v>24260179155.190052</v>
      </c>
      <c r="D20" s="13">
        <f t="shared" si="3"/>
        <v>9439119016.9099979</v>
      </c>
      <c r="E20" s="13">
        <f t="shared" si="3"/>
        <v>6104561603.9099989</v>
      </c>
      <c r="F20" s="13">
        <f t="shared" si="3"/>
        <v>3334557412.9999995</v>
      </c>
      <c r="G20" s="13">
        <f t="shared" si="3"/>
        <v>167664125.59999999</v>
      </c>
      <c r="H20" s="13">
        <f t="shared" si="3"/>
        <v>2594076319.2599998</v>
      </c>
      <c r="I20" s="14"/>
    </row>
    <row r="21" spans="1:9" x14ac:dyDescent="0.25">
      <c r="B21" s="13"/>
      <c r="C21" s="13"/>
      <c r="D21" s="13"/>
      <c r="E21" s="13"/>
      <c r="F21" s="13"/>
    </row>
    <row r="22" spans="1:9" x14ac:dyDescent="0.25">
      <c r="A22" s="19" t="s">
        <v>8</v>
      </c>
      <c r="B22" s="13"/>
      <c r="C22" s="13"/>
      <c r="D22" s="13"/>
      <c r="E22" s="13"/>
      <c r="F22" s="13"/>
    </row>
    <row r="23" spans="1:9" x14ac:dyDescent="0.25">
      <c r="A23" s="19" t="s">
        <v>90</v>
      </c>
      <c r="B23" s="13">
        <f>B17</f>
        <v>33356528678.160004</v>
      </c>
      <c r="I23" s="22"/>
    </row>
    <row r="24" spans="1:9" x14ac:dyDescent="0.25">
      <c r="A24" s="19" t="s">
        <v>91</v>
      </c>
      <c r="B24" s="13">
        <v>29798907859</v>
      </c>
    </row>
    <row r="26" spans="1:9" x14ac:dyDescent="0.25">
      <c r="A26" s="20" t="s">
        <v>9</v>
      </c>
    </row>
    <row r="27" spans="1:9" x14ac:dyDescent="0.25">
      <c r="A27" s="19" t="s">
        <v>54</v>
      </c>
      <c r="B27" s="38">
        <v>1.0088033727000001</v>
      </c>
      <c r="C27" s="38">
        <v>1.0088033727000001</v>
      </c>
      <c r="D27" s="38">
        <v>1.0088033727000001</v>
      </c>
      <c r="E27" s="38">
        <v>1.0088033727000001</v>
      </c>
      <c r="F27" s="38">
        <v>1.0088033727000001</v>
      </c>
      <c r="G27" s="38">
        <v>1.0088033727000001</v>
      </c>
      <c r="H27" s="38">
        <v>1.0088033727000001</v>
      </c>
    </row>
    <row r="28" spans="1:9" x14ac:dyDescent="0.25">
      <c r="A28" s="19" t="s">
        <v>93</v>
      </c>
      <c r="B28" s="38">
        <v>1.0303325644000001</v>
      </c>
      <c r="C28" s="38">
        <v>1.0303325644000001</v>
      </c>
      <c r="D28" s="38">
        <v>1.0303325644000001</v>
      </c>
      <c r="E28" s="38">
        <v>1.0303325644000001</v>
      </c>
      <c r="F28" s="38">
        <v>1.0303325644000001</v>
      </c>
      <c r="G28" s="38">
        <v>1.0303325644000001</v>
      </c>
      <c r="H28" s="38">
        <v>1.0303325644000001</v>
      </c>
    </row>
    <row r="29" spans="1:9" x14ac:dyDescent="0.25">
      <c r="A29" s="19" t="s">
        <v>10</v>
      </c>
      <c r="B29" s="13">
        <f>C29+D29+G29+H29</f>
        <v>391067</v>
      </c>
      <c r="C29" s="13">
        <v>228125</v>
      </c>
      <c r="D29" s="13">
        <f>E29+F29</f>
        <v>139696</v>
      </c>
      <c r="E29" s="17">
        <v>120334</v>
      </c>
      <c r="F29" s="17">
        <v>19362</v>
      </c>
      <c r="G29" s="13">
        <v>2075</v>
      </c>
      <c r="H29" s="13">
        <v>21171</v>
      </c>
    </row>
    <row r="31" spans="1:9" x14ac:dyDescent="0.25">
      <c r="A31" s="19" t="s">
        <v>11</v>
      </c>
    </row>
    <row r="32" spans="1:9" x14ac:dyDescent="0.25">
      <c r="A32" s="19" t="s">
        <v>55</v>
      </c>
      <c r="B32" s="14">
        <f t="shared" ref="B32:H32" si="4">B16/B27</f>
        <v>21691998605.051937</v>
      </c>
      <c r="C32" s="14">
        <f t="shared" si="4"/>
        <v>14949072498.595633</v>
      </c>
      <c r="D32" s="14">
        <f t="shared" ref="D32" si="5">D16/D27</f>
        <v>5401625813.9934731</v>
      </c>
      <c r="E32" s="14">
        <f t="shared" si="4"/>
        <v>3616756661.2161055</v>
      </c>
      <c r="F32" s="14">
        <f t="shared" si="4"/>
        <v>1784869152.7773676</v>
      </c>
      <c r="G32" s="14">
        <f t="shared" si="4"/>
        <v>111542923.07611354</v>
      </c>
      <c r="H32" s="14">
        <f t="shared" si="4"/>
        <v>1229757369.3867173</v>
      </c>
    </row>
    <row r="33" spans="1:8" x14ac:dyDescent="0.25">
      <c r="A33" s="19" t="s">
        <v>94</v>
      </c>
      <c r="B33" s="14">
        <f t="shared" ref="B33:H33" si="6">B18/B28</f>
        <v>35387640725.684174</v>
      </c>
      <c r="C33" s="14">
        <f t="shared" si="6"/>
        <v>23545969518.412369</v>
      </c>
      <c r="D33" s="14">
        <f t="shared" ref="D33" si="7">D18/D28</f>
        <v>9161235258.4495258</v>
      </c>
      <c r="E33" s="14">
        <f t="shared" si="6"/>
        <v>5924845836.0285892</v>
      </c>
      <c r="F33" s="14">
        <f t="shared" si="6"/>
        <v>3236389422.4209375</v>
      </c>
      <c r="G33" s="14">
        <f t="shared" si="6"/>
        <v>162728163.1126906</v>
      </c>
      <c r="H33" s="14">
        <f t="shared" si="6"/>
        <v>2517707785.7095823</v>
      </c>
    </row>
    <row r="34" spans="1:8" x14ac:dyDescent="0.25">
      <c r="A34" s="19" t="s">
        <v>56</v>
      </c>
      <c r="B34" s="14">
        <f>B32/B10</f>
        <v>28360.48437839773</v>
      </c>
      <c r="C34" s="14">
        <f t="shared" ref="C34:H34" si="8">C32/C10</f>
        <v>29899.400772023691</v>
      </c>
      <c r="D34" s="14">
        <f t="shared" ref="D34" si="9">D32/D10</f>
        <v>25697.798332969262</v>
      </c>
      <c r="E34" s="14">
        <f>E32/E10</f>
        <v>26560.208128074093</v>
      </c>
      <c r="F34" s="14">
        <f t="shared" si="8"/>
        <v>24111.381849314668</v>
      </c>
      <c r="G34" s="14">
        <f t="shared" si="8"/>
        <v>25015.232804690186</v>
      </c>
      <c r="H34" s="14">
        <f t="shared" si="8"/>
        <v>24482.040361265299</v>
      </c>
    </row>
    <row r="35" spans="1:8" x14ac:dyDescent="0.25">
      <c r="A35" s="19" t="s">
        <v>95</v>
      </c>
      <c r="B35" s="14">
        <f t="shared" ref="B35:H35" si="10">B33/B12</f>
        <v>45867.372016684152</v>
      </c>
      <c r="C35" s="14">
        <f t="shared" si="10"/>
        <v>46825.874418379506</v>
      </c>
      <c r="D35" s="14">
        <f t="shared" ref="D35" si="11">D33/D12</f>
        <v>43816.889508559048</v>
      </c>
      <c r="E35" s="14">
        <f t="shared" si="10"/>
        <v>44041.402493355257</v>
      </c>
      <c r="F35" s="14">
        <f t="shared" si="10"/>
        <v>43411.750646147433</v>
      </c>
      <c r="G35" s="14">
        <f t="shared" si="10"/>
        <v>36758.112291097947</v>
      </c>
      <c r="H35" s="14">
        <f t="shared" si="10"/>
        <v>45632.968765693047</v>
      </c>
    </row>
    <row r="37" spans="1:8" x14ac:dyDescent="0.25">
      <c r="A37" s="30" t="s">
        <v>12</v>
      </c>
    </row>
    <row r="39" spans="1:8" x14ac:dyDescent="0.25">
      <c r="A39" s="20" t="s">
        <v>13</v>
      </c>
    </row>
    <row r="40" spans="1:8" x14ac:dyDescent="0.25">
      <c r="A40" s="20" t="s">
        <v>14</v>
      </c>
      <c r="B40" s="8">
        <f>(B11)/B29*100</f>
        <v>195.49488962249436</v>
      </c>
      <c r="C40" s="8">
        <f t="shared" ref="C40:H40" si="12">(C11)/C29*100</f>
        <v>219.15879452054793</v>
      </c>
      <c r="D40" s="8">
        <f t="shared" si="12"/>
        <v>150.4681594319093</v>
      </c>
      <c r="E40" s="8">
        <f t="shared" si="12"/>
        <v>113.16169993518042</v>
      </c>
      <c r="F40" s="8">
        <f t="shared" si="12"/>
        <v>382.32620597045764</v>
      </c>
      <c r="G40" s="8">
        <f t="shared" si="12"/>
        <v>214.89156626506025</v>
      </c>
      <c r="H40" s="8">
        <f t="shared" si="12"/>
        <v>235.71394832553966</v>
      </c>
    </row>
    <row r="41" spans="1:8" x14ac:dyDescent="0.25">
      <c r="A41" s="20" t="s">
        <v>15</v>
      </c>
      <c r="B41" s="8">
        <f>(B12)/B29*100</f>
        <v>197.28614278371737</v>
      </c>
      <c r="C41" s="8">
        <f t="shared" ref="C41:H41" si="13">(C12)/C29*100</f>
        <v>220.42345205479452</v>
      </c>
      <c r="D41" s="8">
        <f t="shared" si="13"/>
        <v>149.66785018898179</v>
      </c>
      <c r="E41" s="8">
        <f t="shared" si="13"/>
        <v>111.79633353831835</v>
      </c>
      <c r="F41" s="8">
        <f t="shared" si="13"/>
        <v>385.0377027166615</v>
      </c>
      <c r="G41" s="8">
        <f t="shared" si="13"/>
        <v>213.34939759036143</v>
      </c>
      <c r="H41" s="8">
        <f t="shared" si="13"/>
        <v>260.60649000991924</v>
      </c>
    </row>
    <row r="43" spans="1:8" x14ac:dyDescent="0.25">
      <c r="A43" s="20" t="s">
        <v>16</v>
      </c>
    </row>
    <row r="44" spans="1:8" x14ac:dyDescent="0.25">
      <c r="A44" s="20" t="s">
        <v>17</v>
      </c>
      <c r="B44" s="8">
        <f>B12/B11*100</f>
        <v>100.91626597742886</v>
      </c>
      <c r="C44" s="8">
        <f t="shared" ref="C44:H44" si="14">C12/C11*100</f>
        <v>100.57705078046868</v>
      </c>
      <c r="D44" s="8">
        <f t="shared" ref="D44" si="15">D12/D11*100</f>
        <v>99.468120533972723</v>
      </c>
      <c r="E44" s="8">
        <f t="shared" si="14"/>
        <v>98.793437711130039</v>
      </c>
      <c r="F44" s="8">
        <f t="shared" si="14"/>
        <v>100.70921027747008</v>
      </c>
      <c r="G44" s="8">
        <f t="shared" si="14"/>
        <v>99.282350302758474</v>
      </c>
      <c r="H44" s="8">
        <f t="shared" si="14"/>
        <v>110.56048734545017</v>
      </c>
    </row>
    <row r="45" spans="1:8" x14ac:dyDescent="0.25">
      <c r="A45" s="20" t="s">
        <v>18</v>
      </c>
      <c r="B45" s="8">
        <f>B18/B17*100</f>
        <v>109.30705340700729</v>
      </c>
      <c r="C45" s="8">
        <f t="shared" ref="C45:H45" si="16">C18/C17*100</f>
        <v>111.03822796529022</v>
      </c>
      <c r="D45" s="8">
        <f t="shared" ref="D45" si="17">D18/D17*100</f>
        <v>103.26495848753841</v>
      </c>
      <c r="E45" s="8">
        <f t="shared" si="16"/>
        <v>103.27409464734491</v>
      </c>
      <c r="F45" s="8">
        <f t="shared" si="16"/>
        <v>103.24823714214169</v>
      </c>
      <c r="G45" s="8">
        <f t="shared" si="16"/>
        <v>116.95555802087658</v>
      </c>
      <c r="H45" s="8">
        <f t="shared" si="16"/>
        <v>116.64016371705097</v>
      </c>
    </row>
    <row r="46" spans="1:8" x14ac:dyDescent="0.25">
      <c r="A46" s="20" t="s">
        <v>19</v>
      </c>
      <c r="B46" s="8">
        <f>AVERAGE(B44:B45)</f>
        <v>105.11165969221807</v>
      </c>
      <c r="C46" s="8">
        <f t="shared" ref="C46:H46" si="18">AVERAGE(C44:C45)</f>
        <v>105.80763937287945</v>
      </c>
      <c r="D46" s="8">
        <f t="shared" ref="D46" si="19">AVERAGE(D44:D45)</f>
        <v>101.36653951075556</v>
      </c>
      <c r="E46" s="8">
        <f t="shared" si="18"/>
        <v>101.03376617923747</v>
      </c>
      <c r="F46" s="8">
        <f t="shared" si="18"/>
        <v>101.97872370980588</v>
      </c>
      <c r="G46" s="8">
        <f t="shared" si="18"/>
        <v>108.11895416181753</v>
      </c>
      <c r="H46" s="8">
        <f t="shared" si="18"/>
        <v>113.60032553125058</v>
      </c>
    </row>
    <row r="47" spans="1:8" x14ac:dyDescent="0.25">
      <c r="B47" s="8"/>
      <c r="C47" s="8"/>
      <c r="D47" s="8"/>
      <c r="E47" s="8"/>
      <c r="F47" s="8"/>
    </row>
    <row r="48" spans="1:8" x14ac:dyDescent="0.25">
      <c r="A48" s="20" t="s">
        <v>20</v>
      </c>
    </row>
    <row r="49" spans="1:8" x14ac:dyDescent="0.25">
      <c r="A49" s="20" t="s">
        <v>21</v>
      </c>
      <c r="B49" s="8">
        <f>B12/B13*100</f>
        <v>100.91626597742886</v>
      </c>
      <c r="C49" s="8">
        <f t="shared" ref="C49:H49" si="20">C12/C13*100</f>
        <v>100.57705078046868</v>
      </c>
      <c r="D49" s="8">
        <f t="shared" si="20"/>
        <v>99.468120533972723</v>
      </c>
      <c r="E49" s="8">
        <f t="shared" si="20"/>
        <v>98.793437711130039</v>
      </c>
      <c r="F49" s="8">
        <f t="shared" si="20"/>
        <v>100.70921027747008</v>
      </c>
      <c r="G49" s="8">
        <f t="shared" si="20"/>
        <v>99.282350302758474</v>
      </c>
      <c r="H49" s="8">
        <f t="shared" si="20"/>
        <v>110.56048734545017</v>
      </c>
    </row>
    <row r="50" spans="1:8" x14ac:dyDescent="0.25">
      <c r="A50" s="20" t="s">
        <v>22</v>
      </c>
      <c r="B50" s="8">
        <f>B18/B19*100</f>
        <v>34.143672255070541</v>
      </c>
      <c r="C50" s="8">
        <f t="shared" ref="C50:H50" si="21">C18/C19*100</f>
        <v>34.6610834445558</v>
      </c>
      <c r="D50" s="8">
        <f t="shared" ref="D50" si="22">D18/D19*100</f>
        <v>32.284512991973337</v>
      </c>
      <c r="E50" s="8">
        <f t="shared" si="21"/>
        <v>32.279497076216792</v>
      </c>
      <c r="F50" s="8">
        <f t="shared" si="21"/>
        <v>32.293699650154053</v>
      </c>
      <c r="G50" s="8">
        <f t="shared" si="21"/>
        <v>36.324663806024979</v>
      </c>
      <c r="H50" s="8">
        <f t="shared" si="21"/>
        <v>36.558547877960187</v>
      </c>
    </row>
    <row r="51" spans="1:8" x14ac:dyDescent="0.25">
      <c r="A51" s="20" t="s">
        <v>23</v>
      </c>
      <c r="B51" s="8">
        <f>(B49+B50)/2</f>
        <v>67.529969116249703</v>
      </c>
      <c r="C51" s="8">
        <f t="shared" ref="C51:H51" si="23">(C49+C50)/2</f>
        <v>67.619067112512241</v>
      </c>
      <c r="D51" s="8">
        <f t="shared" ref="D51" si="24">(D49+D50)/2</f>
        <v>65.876316762973033</v>
      </c>
      <c r="E51" s="8">
        <f t="shared" si="23"/>
        <v>65.536467393673419</v>
      </c>
      <c r="F51" s="8">
        <f t="shared" si="23"/>
        <v>66.501454963812066</v>
      </c>
      <c r="G51" s="8">
        <f t="shared" si="23"/>
        <v>67.80350705439173</v>
      </c>
      <c r="H51" s="8">
        <f t="shared" si="23"/>
        <v>73.559517611705175</v>
      </c>
    </row>
    <row r="53" spans="1:8" x14ac:dyDescent="0.25">
      <c r="A53" s="20" t="s">
        <v>35</v>
      </c>
    </row>
    <row r="54" spans="1:8" x14ac:dyDescent="0.25">
      <c r="A54" s="20" t="s">
        <v>24</v>
      </c>
      <c r="B54" s="8">
        <f>B20/B18*100</f>
        <v>100</v>
      </c>
      <c r="C54" s="8">
        <f>C20/C18*100</f>
        <v>100</v>
      </c>
      <c r="D54" s="8">
        <f>D20/D18*100</f>
        <v>100</v>
      </c>
      <c r="E54" s="8">
        <f t="shared" ref="E54:H54" si="25">E20/E18*100</f>
        <v>100</v>
      </c>
      <c r="F54" s="8">
        <f t="shared" si="25"/>
        <v>100</v>
      </c>
      <c r="G54" s="8">
        <f t="shared" si="25"/>
        <v>100</v>
      </c>
      <c r="H54" s="8">
        <f t="shared" si="25"/>
        <v>100</v>
      </c>
    </row>
    <row r="56" spans="1:8" x14ac:dyDescent="0.25">
      <c r="A56" s="20" t="s">
        <v>25</v>
      </c>
    </row>
    <row r="57" spans="1:8" x14ac:dyDescent="0.25">
      <c r="A57" s="20" t="s">
        <v>26</v>
      </c>
      <c r="B57" s="8">
        <f>((B12/B10)-1)*100</f>
        <v>0.86995516867638401</v>
      </c>
      <c r="C57" s="8">
        <f t="shared" ref="C57:H57" si="26">((C12/C10)-1)*100</f>
        <v>0.57242404180974926</v>
      </c>
      <c r="D57" s="8">
        <f t="shared" ref="D57" si="27">((D12/D10)-1)*100</f>
        <v>-0.53187946602727409</v>
      </c>
      <c r="E57" s="8">
        <f t="shared" si="26"/>
        <v>-1.2065622888699612</v>
      </c>
      <c r="F57" s="8">
        <f t="shared" si="26"/>
        <v>0.7092102774700848</v>
      </c>
      <c r="G57" s="8">
        <f t="shared" si="26"/>
        <v>-0.71764969724152916</v>
      </c>
      <c r="H57" s="8">
        <f t="shared" si="26"/>
        <v>9.8385459178594878</v>
      </c>
    </row>
    <row r="58" spans="1:8" x14ac:dyDescent="0.25">
      <c r="A58" s="20" t="s">
        <v>27</v>
      </c>
      <c r="B58" s="8">
        <f>((B33/B32)-1)*100</f>
        <v>63.136838472055778</v>
      </c>
      <c r="C58" s="8">
        <f t="shared" ref="C58:H58" si="28">((C33/C32)-1)*100</f>
        <v>57.507895694695165</v>
      </c>
      <c r="D58" s="8">
        <f t="shared" si="28"/>
        <v>69.601441749563506</v>
      </c>
      <c r="E58" s="8">
        <f t="shared" si="28"/>
        <v>63.81654590044792</v>
      </c>
      <c r="F58" s="8">
        <f t="shared" si="28"/>
        <v>81.323623492787348</v>
      </c>
      <c r="G58" s="8">
        <f t="shared" si="28"/>
        <v>45.88837967035326</v>
      </c>
      <c r="H58" s="8">
        <f t="shared" si="28"/>
        <v>104.73207547966706</v>
      </c>
    </row>
    <row r="59" spans="1:8" x14ac:dyDescent="0.25">
      <c r="A59" s="20" t="s">
        <v>28</v>
      </c>
      <c r="B59" s="8">
        <f>((B35/B34)-1)*100</f>
        <v>61.729861185380443</v>
      </c>
      <c r="C59" s="8">
        <f>((C35/C34)-1)*100</f>
        <v>56.611414306983711</v>
      </c>
      <c r="D59" s="8">
        <f>((D35/D34)-1)*100</f>
        <v>70.508340601084527</v>
      </c>
      <c r="E59" s="8">
        <f t="shared" ref="E59:H59" si="29">((E35/E34)-1)*100</f>
        <v>65.817234115735616</v>
      </c>
      <c r="F59" s="8">
        <f t="shared" si="29"/>
        <v>80.046713695015171</v>
      </c>
      <c r="G59" s="8">
        <f t="shared" si="29"/>
        <v>46.942915055365987</v>
      </c>
      <c r="H59" s="8">
        <f t="shared" si="29"/>
        <v>86.393650579434848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s="20" t="s">
        <v>29</v>
      </c>
    </row>
    <row r="62" spans="1:8" x14ac:dyDescent="0.25">
      <c r="A62" s="20" t="s">
        <v>43</v>
      </c>
      <c r="B62" s="13">
        <f>B17/(B11*3)</f>
        <v>14543.636618095634</v>
      </c>
      <c r="C62" s="13">
        <f t="shared" ref="C62:H62" si="30">C17/(C11*3)</f>
        <v>14566.943705446081</v>
      </c>
      <c r="D62" s="13">
        <f t="shared" si="30"/>
        <v>14495.34823004976</v>
      </c>
      <c r="E62" s="13">
        <f t="shared" si="30"/>
        <v>14469.516303792261</v>
      </c>
      <c r="F62" s="13">
        <f t="shared" si="30"/>
        <v>14542.866467727556</v>
      </c>
      <c r="G62" s="13">
        <f t="shared" si="30"/>
        <v>10716.687230320698</v>
      </c>
      <c r="H62" s="13">
        <f t="shared" si="30"/>
        <v>14855.481031200528</v>
      </c>
    </row>
    <row r="63" spans="1:8" x14ac:dyDescent="0.25">
      <c r="A63" s="20" t="s">
        <v>44</v>
      </c>
      <c r="B63" s="13">
        <f>B18/(B12*3)</f>
        <v>15752.88234407966</v>
      </c>
      <c r="C63" s="13">
        <f t="shared" ref="C63:H63" si="31">C18/(C12*3)</f>
        <v>16082.074423253773</v>
      </c>
      <c r="D63" s="13">
        <f t="shared" si="31"/>
        <v>15048.656043795036</v>
      </c>
      <c r="E63" s="13">
        <f t="shared" si="31"/>
        <v>15125.763723583759</v>
      </c>
      <c r="F63" s="13">
        <f t="shared" si="31"/>
        <v>14909.513456112816</v>
      </c>
      <c r="G63" s="13">
        <f t="shared" si="31"/>
        <v>12624.360033130035</v>
      </c>
      <c r="H63" s="13">
        <f t="shared" si="31"/>
        <v>15672.377909847206</v>
      </c>
    </row>
    <row r="64" spans="1:8" x14ac:dyDescent="0.25">
      <c r="A64" s="20" t="s">
        <v>30</v>
      </c>
      <c r="B64" s="13">
        <f>(B63/B62)*B46</f>
        <v>113.85127747638033</v>
      </c>
      <c r="C64" s="13">
        <f t="shared" ref="C64:H64" si="32">(C63/C62)*C46</f>
        <v>116.81285830103616</v>
      </c>
      <c r="D64" s="13">
        <f t="shared" si="32"/>
        <v>105.23584278470855</v>
      </c>
      <c r="E64" s="13">
        <f t="shared" si="32"/>
        <v>105.61603050479513</v>
      </c>
      <c r="F64" s="13">
        <f t="shared" si="32"/>
        <v>104.54975686964039</v>
      </c>
      <c r="G64" s="13">
        <f t="shared" si="32"/>
        <v>127.36516186480341</v>
      </c>
      <c r="H64" s="13">
        <f t="shared" si="32"/>
        <v>119.84716137216482</v>
      </c>
    </row>
    <row r="65" spans="1:8" x14ac:dyDescent="0.25">
      <c r="A65" s="20" t="s">
        <v>45</v>
      </c>
      <c r="B65" s="13">
        <f>B17/B11</f>
        <v>43630.909854286903</v>
      </c>
      <c r="C65" s="13">
        <f t="shared" ref="C65:H65" si="33">C17/C11</f>
        <v>43700.831116338246</v>
      </c>
      <c r="D65" s="13">
        <f t="shared" si="33"/>
        <v>43486.044690149283</v>
      </c>
      <c r="E65" s="13">
        <f t="shared" si="33"/>
        <v>43408.548911376784</v>
      </c>
      <c r="F65" s="13">
        <f t="shared" si="33"/>
        <v>43628.599403182663</v>
      </c>
      <c r="G65" s="13">
        <f t="shared" si="33"/>
        <v>32150.061690962095</v>
      </c>
      <c r="H65" s="13">
        <f t="shared" si="33"/>
        <v>44566.443093601585</v>
      </c>
    </row>
    <row r="66" spans="1:8" x14ac:dyDescent="0.25">
      <c r="A66" s="20" t="s">
        <v>46</v>
      </c>
      <c r="B66" s="13">
        <f>B18/B12</f>
        <v>47258.64703223898</v>
      </c>
      <c r="C66" s="13">
        <f t="shared" ref="C66:H66" si="34">C18/C12</f>
        <v>48246.223269761322</v>
      </c>
      <c r="D66" s="13">
        <f t="shared" si="34"/>
        <v>45145.968131385103</v>
      </c>
      <c r="E66" s="13">
        <f t="shared" si="34"/>
        <v>45377.291170751283</v>
      </c>
      <c r="F66" s="13">
        <f t="shared" si="34"/>
        <v>44728.540368338443</v>
      </c>
      <c r="G66" s="13">
        <f t="shared" si="34"/>
        <v>37873.080099390107</v>
      </c>
      <c r="H66" s="13">
        <f t="shared" si="34"/>
        <v>47017.133729541616</v>
      </c>
    </row>
    <row r="67" spans="1:8" x14ac:dyDescent="0.25">
      <c r="B67" s="8"/>
      <c r="C67" s="8"/>
      <c r="D67" s="8"/>
      <c r="E67" s="8"/>
      <c r="F67" s="8"/>
    </row>
    <row r="68" spans="1:8" x14ac:dyDescent="0.25">
      <c r="A68" s="20" t="s">
        <v>31</v>
      </c>
      <c r="B68" s="8"/>
      <c r="C68" s="8"/>
      <c r="D68" s="8"/>
      <c r="E68" s="8"/>
      <c r="F68" s="8"/>
    </row>
    <row r="69" spans="1:8" x14ac:dyDescent="0.25">
      <c r="A69" s="20" t="s">
        <v>32</v>
      </c>
      <c r="B69" s="8">
        <f>(B24/B23)*100</f>
        <v>89.33455919983264</v>
      </c>
      <c r="C69" s="8"/>
      <c r="D69" s="8"/>
      <c r="E69" s="8"/>
      <c r="F69" s="8"/>
      <c r="G69" s="8"/>
      <c r="H69" s="8"/>
    </row>
    <row r="70" spans="1:8" x14ac:dyDescent="0.25">
      <c r="A70" s="20" t="s">
        <v>33</v>
      </c>
      <c r="B70" s="8">
        <f>(B18/B24)*100</f>
        <v>122.35696284401889</v>
      </c>
      <c r="C70" s="8"/>
      <c r="D70" s="8"/>
      <c r="E70" s="8"/>
      <c r="F70" s="8"/>
      <c r="G70" s="8"/>
      <c r="H70" s="8"/>
    </row>
    <row r="71" spans="1:8" ht="15.75" thickBot="1" x14ac:dyDescent="0.3">
      <c r="A71" s="33"/>
      <c r="B71" s="33"/>
      <c r="C71" s="33"/>
      <c r="D71" s="33"/>
      <c r="E71" s="33"/>
      <c r="F71" s="33"/>
      <c r="G71" s="33"/>
      <c r="H71" s="33"/>
    </row>
    <row r="72" spans="1:8" ht="15.75" thickTop="1" x14ac:dyDescent="0.25"/>
    <row r="73" spans="1:8" x14ac:dyDescent="0.25">
      <c r="A73" s="34" t="s">
        <v>34</v>
      </c>
    </row>
    <row r="74" spans="1:8" x14ac:dyDescent="0.25">
      <c r="A74" s="20" t="s">
        <v>85</v>
      </c>
    </row>
    <row r="75" spans="1:8" x14ac:dyDescent="0.25">
      <c r="A75" s="20" t="s">
        <v>86</v>
      </c>
      <c r="B75" s="35"/>
      <c r="C75" s="35"/>
      <c r="D75" s="35"/>
      <c r="E75" s="35"/>
    </row>
    <row r="76" spans="1:8" x14ac:dyDescent="0.25">
      <c r="A76" s="20" t="s">
        <v>87</v>
      </c>
    </row>
    <row r="79" spans="1:8" x14ac:dyDescent="0.25">
      <c r="A79" s="20" t="s">
        <v>39</v>
      </c>
    </row>
    <row r="80" spans="1:8" x14ac:dyDescent="0.25">
      <c r="A80" s="36" t="s">
        <v>40</v>
      </c>
    </row>
    <row r="81" spans="1:1" x14ac:dyDescent="0.25">
      <c r="A81" s="36" t="s">
        <v>41</v>
      </c>
    </row>
    <row r="82" spans="1:1" x14ac:dyDescent="0.25">
      <c r="A82" s="36" t="s">
        <v>42</v>
      </c>
    </row>
    <row r="83" spans="1:1" x14ac:dyDescent="0.25">
      <c r="A83" s="36" t="s">
        <v>48</v>
      </c>
    </row>
    <row r="84" spans="1:1" x14ac:dyDescent="0.25">
      <c r="A84" s="36" t="s">
        <v>88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ignoredErrors>
    <ignoredError sqref="D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42578125" style="20" customWidth="1"/>
    <col min="2" max="8" width="18.7109375" style="20" customWidth="1"/>
    <col min="9" max="9" width="17.85546875" style="20" bestFit="1" customWidth="1"/>
    <col min="10" max="16384" width="11.42578125" style="20"/>
  </cols>
  <sheetData>
    <row r="2" spans="1:8" ht="15.75" x14ac:dyDescent="0.25">
      <c r="A2" s="45" t="s">
        <v>96</v>
      </c>
      <c r="B2" s="45"/>
      <c r="C2" s="45"/>
      <c r="D2" s="45"/>
      <c r="E2" s="45"/>
      <c r="F2" s="45"/>
      <c r="G2" s="45"/>
      <c r="H2" s="45"/>
    </row>
    <row r="4" spans="1:8" x14ac:dyDescent="0.25">
      <c r="A4" s="40" t="s">
        <v>0</v>
      </c>
      <c r="B4" s="42" t="s">
        <v>1</v>
      </c>
      <c r="C4" s="44" t="s">
        <v>2</v>
      </c>
      <c r="D4" s="44"/>
      <c r="E4" s="44"/>
      <c r="F4" s="44"/>
      <c r="G4" s="44"/>
      <c r="H4" s="44"/>
    </row>
    <row r="5" spans="1:8" ht="15.75" thickBot="1" x14ac:dyDescent="0.3">
      <c r="A5" s="41"/>
      <c r="B5" s="43"/>
      <c r="C5" s="29" t="s">
        <v>47</v>
      </c>
      <c r="D5" s="29" t="s">
        <v>36</v>
      </c>
      <c r="E5" s="29" t="s">
        <v>37</v>
      </c>
      <c r="F5" s="29" t="s">
        <v>38</v>
      </c>
      <c r="G5" s="29" t="s">
        <v>3</v>
      </c>
      <c r="H5" s="29" t="s">
        <v>4</v>
      </c>
    </row>
    <row r="6" spans="1:8" ht="15.75" thickTop="1" x14ac:dyDescent="0.25"/>
    <row r="7" spans="1:8" x14ac:dyDescent="0.25">
      <c r="A7" s="30" t="s">
        <v>5</v>
      </c>
    </row>
    <row r="9" spans="1:8" x14ac:dyDescent="0.25">
      <c r="A9" s="20" t="s">
        <v>6</v>
      </c>
    </row>
    <row r="10" spans="1:8" x14ac:dyDescent="0.25">
      <c r="A10" s="19" t="s">
        <v>57</v>
      </c>
      <c r="B10" s="13">
        <f>C10+D10+G10+H10</f>
        <v>765156</v>
      </c>
      <c r="C10" s="13">
        <v>500014</v>
      </c>
      <c r="D10" s="13">
        <f>E10+F10</f>
        <v>210202</v>
      </c>
      <c r="E10" s="13">
        <v>136347</v>
      </c>
      <c r="F10" s="13">
        <v>73855</v>
      </c>
      <c r="G10" s="13">
        <v>4459</v>
      </c>
      <c r="H10" s="13">
        <v>50481</v>
      </c>
    </row>
    <row r="11" spans="1:8" x14ac:dyDescent="0.25">
      <c r="A11" s="19" t="s">
        <v>97</v>
      </c>
      <c r="B11" s="13">
        <f>C11+D11+G11+H11</f>
        <v>764516</v>
      </c>
      <c r="C11" s="13">
        <v>499956</v>
      </c>
      <c r="D11" s="13">
        <f>E11+F11</f>
        <v>210198</v>
      </c>
      <c r="E11" s="13">
        <v>136172</v>
      </c>
      <c r="F11" s="13">
        <v>74026</v>
      </c>
      <c r="G11" s="13">
        <v>4459</v>
      </c>
      <c r="H11" s="13">
        <v>49903</v>
      </c>
    </row>
    <row r="12" spans="1:8" x14ac:dyDescent="0.25">
      <c r="A12" s="19" t="s">
        <v>98</v>
      </c>
      <c r="B12" s="13">
        <f t="shared" ref="B12" si="0">C12+D12+G12+H12</f>
        <v>772347</v>
      </c>
      <c r="C12" s="13">
        <v>502834</v>
      </c>
      <c r="D12" s="13">
        <f>E12+F12</f>
        <v>209695</v>
      </c>
      <c r="E12" s="13">
        <v>135144</v>
      </c>
      <c r="F12" s="13">
        <v>74551</v>
      </c>
      <c r="G12" s="13">
        <v>4427</v>
      </c>
      <c r="H12" s="13">
        <v>55391</v>
      </c>
    </row>
    <row r="13" spans="1:8" x14ac:dyDescent="0.25">
      <c r="A13" s="19" t="s">
        <v>80</v>
      </c>
      <c r="B13" s="13">
        <f>C13+D13+G13+H13</f>
        <v>764516</v>
      </c>
      <c r="C13" s="13">
        <f>C11</f>
        <v>499956</v>
      </c>
      <c r="D13" s="13">
        <f t="shared" ref="D13" si="1">E13+F13</f>
        <v>210198</v>
      </c>
      <c r="E13" s="13">
        <f>E11</f>
        <v>136172</v>
      </c>
      <c r="F13" s="13">
        <f>F11</f>
        <v>74026</v>
      </c>
      <c r="G13" s="13">
        <f>G11</f>
        <v>4459</v>
      </c>
      <c r="H13" s="13">
        <f>H11</f>
        <v>49903</v>
      </c>
    </row>
    <row r="15" spans="1:8" x14ac:dyDescent="0.25">
      <c r="A15" s="31" t="s">
        <v>7</v>
      </c>
    </row>
    <row r="16" spans="1:8" x14ac:dyDescent="0.25">
      <c r="A16" s="19" t="s">
        <v>57</v>
      </c>
      <c r="B16" s="13">
        <f>C16+D16+G16+H16</f>
        <v>20668679460.970089</v>
      </c>
      <c r="C16" s="13">
        <v>14232703658.26009</v>
      </c>
      <c r="D16" s="13">
        <f>E16+F16</f>
        <v>5159652238.4199991</v>
      </c>
      <c r="E16" s="13">
        <v>3415251161.3799992</v>
      </c>
      <c r="F16" s="13">
        <v>1744401077.0399997</v>
      </c>
      <c r="G16" s="13">
        <v>108507712.68000002</v>
      </c>
      <c r="H16" s="13">
        <v>1167815851.6099997</v>
      </c>
    </row>
    <row r="17" spans="1:9" x14ac:dyDescent="0.25">
      <c r="A17" s="19" t="s">
        <v>97</v>
      </c>
      <c r="B17" s="13">
        <f>C17+D17+G17+H17</f>
        <v>28514655198.639999</v>
      </c>
      <c r="C17" s="13">
        <v>18729167246.400002</v>
      </c>
      <c r="D17" s="13">
        <f>E17+F17</f>
        <v>7785881275.1199999</v>
      </c>
      <c r="E17" s="13">
        <v>5039989745.4399996</v>
      </c>
      <c r="F17" s="13">
        <v>2745891529.6800003</v>
      </c>
      <c r="G17" s="13">
        <v>125442468.32000001</v>
      </c>
      <c r="H17" s="13">
        <v>1874164208.8</v>
      </c>
    </row>
    <row r="18" spans="1:9" x14ac:dyDescent="0.25">
      <c r="A18" s="19" t="s">
        <v>98</v>
      </c>
      <c r="B18" s="13">
        <f t="shared" ref="B18" si="2">C18+D18+G18+H18</f>
        <v>29682089631.050053</v>
      </c>
      <c r="C18" s="13">
        <v>19601376321.530056</v>
      </c>
      <c r="D18" s="13">
        <f>E18+F18</f>
        <v>7913598167.8599977</v>
      </c>
      <c r="E18" s="13">
        <v>5079495678.2599983</v>
      </c>
      <c r="F18" s="13">
        <v>2834102489.5999994</v>
      </c>
      <c r="G18" s="13">
        <v>144920640.63</v>
      </c>
      <c r="H18" s="13">
        <v>2022194501.0300002</v>
      </c>
    </row>
    <row r="19" spans="1:9" x14ac:dyDescent="0.25">
      <c r="A19" s="19" t="s">
        <v>80</v>
      </c>
      <c r="B19" s="13">
        <f>C19+D19+G19+H19</f>
        <v>106787103462.62</v>
      </c>
      <c r="C19" s="13">
        <v>69992558640</v>
      </c>
      <c r="D19" s="13">
        <f>E19+F19</f>
        <v>29237297212</v>
      </c>
      <c r="E19" s="13">
        <v>18911575944</v>
      </c>
      <c r="F19" s="13">
        <v>10325721268.000002</v>
      </c>
      <c r="G19" s="13">
        <v>461571032</v>
      </c>
      <c r="H19" s="13">
        <v>7095676578.6199999</v>
      </c>
      <c r="I19" s="14"/>
    </row>
    <row r="20" spans="1:9" x14ac:dyDescent="0.25">
      <c r="A20" s="19" t="s">
        <v>99</v>
      </c>
      <c r="B20" s="13">
        <f>B18</f>
        <v>29682089631.050053</v>
      </c>
      <c r="C20" s="13">
        <f t="shared" ref="C20:H20" si="3">C18</f>
        <v>19601376321.530056</v>
      </c>
      <c r="D20" s="13">
        <f t="shared" si="3"/>
        <v>7913598167.8599977</v>
      </c>
      <c r="E20" s="13">
        <f t="shared" si="3"/>
        <v>5079495678.2599983</v>
      </c>
      <c r="F20" s="13">
        <f t="shared" si="3"/>
        <v>2834102489.5999994</v>
      </c>
      <c r="G20" s="13">
        <f t="shared" si="3"/>
        <v>144920640.63</v>
      </c>
      <c r="H20" s="13">
        <f t="shared" si="3"/>
        <v>2022194501.0300002</v>
      </c>
      <c r="I20" s="14"/>
    </row>
    <row r="21" spans="1:9" x14ac:dyDescent="0.25">
      <c r="B21" s="13"/>
      <c r="C21" s="13"/>
      <c r="D21" s="13"/>
      <c r="E21" s="13"/>
      <c r="F21" s="13"/>
    </row>
    <row r="22" spans="1:9" x14ac:dyDescent="0.25">
      <c r="A22" s="19" t="s">
        <v>8</v>
      </c>
      <c r="B22" s="13"/>
      <c r="C22" s="13"/>
      <c r="D22" s="13"/>
      <c r="E22" s="13"/>
      <c r="F22" s="13"/>
    </row>
    <row r="23" spans="1:9" x14ac:dyDescent="0.25">
      <c r="A23" s="19" t="s">
        <v>97</v>
      </c>
      <c r="B23" s="13">
        <f>B17</f>
        <v>28514655198.639999</v>
      </c>
      <c r="I23" s="22"/>
    </row>
    <row r="24" spans="1:9" x14ac:dyDescent="0.25">
      <c r="A24" s="19" t="s">
        <v>98</v>
      </c>
      <c r="B24" s="13">
        <v>13366912510</v>
      </c>
    </row>
    <row r="26" spans="1:9" x14ac:dyDescent="0.25">
      <c r="A26" s="20" t="s">
        <v>9</v>
      </c>
    </row>
    <row r="27" spans="1:9" x14ac:dyDescent="0.25">
      <c r="A27" s="19" t="s">
        <v>58</v>
      </c>
      <c r="B27" s="37">
        <v>1.0123857379999999</v>
      </c>
      <c r="C27" s="37">
        <v>1.0123857379999999</v>
      </c>
      <c r="D27" s="37">
        <v>1.0123857379999999</v>
      </c>
      <c r="E27" s="37">
        <v>1.0123857379999999</v>
      </c>
      <c r="F27" s="37">
        <v>1.0123857379999999</v>
      </c>
      <c r="G27" s="37">
        <v>1.0123857379999999</v>
      </c>
      <c r="H27" s="37">
        <v>1.0123857379999999</v>
      </c>
    </row>
    <row r="28" spans="1:9" x14ac:dyDescent="0.25">
      <c r="A28" s="19" t="s">
        <v>100</v>
      </c>
      <c r="B28" s="37">
        <v>1.0303325644000001</v>
      </c>
      <c r="C28" s="37">
        <v>1.0303325644000001</v>
      </c>
      <c r="D28" s="37">
        <v>1.0303325644000001</v>
      </c>
      <c r="E28" s="37">
        <v>1.0303325644000001</v>
      </c>
      <c r="F28" s="37">
        <v>1.0303325644000001</v>
      </c>
      <c r="G28" s="37">
        <v>1.0303325644000001</v>
      </c>
      <c r="H28" s="37">
        <v>1.0303325644000001</v>
      </c>
    </row>
    <row r="29" spans="1:9" x14ac:dyDescent="0.25">
      <c r="A29" s="19" t="s">
        <v>10</v>
      </c>
      <c r="B29" s="13">
        <f>C29+D29+G29+H29</f>
        <v>391067</v>
      </c>
      <c r="C29" s="13">
        <v>228125</v>
      </c>
      <c r="D29" s="13">
        <f>E29+F29</f>
        <v>139696</v>
      </c>
      <c r="E29" s="17">
        <v>120334</v>
      </c>
      <c r="F29" s="17">
        <v>19362</v>
      </c>
      <c r="G29" s="13">
        <v>2075</v>
      </c>
      <c r="H29" s="13">
        <v>21171</v>
      </c>
    </row>
    <row r="31" spans="1:9" x14ac:dyDescent="0.25">
      <c r="A31" s="19" t="s">
        <v>11</v>
      </c>
    </row>
    <row r="32" spans="1:9" x14ac:dyDescent="0.25">
      <c r="A32" s="19" t="s">
        <v>59</v>
      </c>
      <c r="B32" s="14">
        <f>B16/B27</f>
        <v>20415814531.130913</v>
      </c>
      <c r="C32" s="14">
        <f t="shared" ref="C32:H32" si="4">C16/C27</f>
        <v>14058577797.013664</v>
      </c>
      <c r="D32" s="14">
        <f t="shared" ref="D32" si="5">D16/D27</f>
        <v>5096527978.1726828</v>
      </c>
      <c r="E32" s="14">
        <f t="shared" si="4"/>
        <v>3373468267.2702761</v>
      </c>
      <c r="F32" s="14">
        <f t="shared" si="4"/>
        <v>1723059710.9024069</v>
      </c>
      <c r="G32" s="14">
        <f t="shared" si="4"/>
        <v>107180206.72077073</v>
      </c>
      <c r="H32" s="14">
        <f t="shared" si="4"/>
        <v>1153528549.2237937</v>
      </c>
    </row>
    <row r="33" spans="1:8" x14ac:dyDescent="0.25">
      <c r="A33" s="19" t="s">
        <v>101</v>
      </c>
      <c r="B33" s="14">
        <f>B18/B28</f>
        <v>28808261193.156605</v>
      </c>
      <c r="C33" s="14">
        <f t="shared" ref="C33:H33" si="6">C18/C28</f>
        <v>19024319912.614471</v>
      </c>
      <c r="D33" s="14">
        <f t="shared" ref="D33" si="7">D18/D28</f>
        <v>7680625112.0174704</v>
      </c>
      <c r="E33" s="14">
        <f t="shared" si="6"/>
        <v>4929957427.1128397</v>
      </c>
      <c r="F33" s="14">
        <f t="shared" si="6"/>
        <v>2750667684.9046307</v>
      </c>
      <c r="G33" s="14">
        <f t="shared" si="6"/>
        <v>140654236.93018237</v>
      </c>
      <c r="H33" s="14">
        <f t="shared" si="6"/>
        <v>1962661931.5944819</v>
      </c>
    </row>
    <row r="34" spans="1:8" x14ac:dyDescent="0.25">
      <c r="A34" s="19" t="s">
        <v>60</v>
      </c>
      <c r="B34" s="14">
        <f>B32/B10</f>
        <v>26681.898241836843</v>
      </c>
      <c r="C34" s="14">
        <f>C32/C10</f>
        <v>28116.368335713927</v>
      </c>
      <c r="D34" s="14">
        <f>D32/D10</f>
        <v>24245.858641557563</v>
      </c>
      <c r="E34" s="14">
        <f t="shared" ref="E34:H34" si="8">E32/E10</f>
        <v>24741.785791181883</v>
      </c>
      <c r="F34" s="14">
        <f t="shared" si="8"/>
        <v>23330.305475626661</v>
      </c>
      <c r="G34" s="14">
        <f t="shared" si="8"/>
        <v>24036.825907326918</v>
      </c>
      <c r="H34" s="14">
        <f t="shared" si="8"/>
        <v>22850.746800257399</v>
      </c>
    </row>
    <row r="35" spans="1:8" x14ac:dyDescent="0.25">
      <c r="A35" s="19" t="s">
        <v>102</v>
      </c>
      <c r="B35" s="14">
        <f>B33/B12</f>
        <v>37299.634999756076</v>
      </c>
      <c r="C35" s="14">
        <f t="shared" ref="C35:H35" si="9">C33/C12</f>
        <v>37834.195604542394</v>
      </c>
      <c r="D35" s="14">
        <f t="shared" ref="D35" si="10">D33/D12</f>
        <v>36627.6025275637</v>
      </c>
      <c r="E35" s="14">
        <f t="shared" si="9"/>
        <v>36479.291919085124</v>
      </c>
      <c r="F35" s="14">
        <f t="shared" si="9"/>
        <v>36896.455914805039</v>
      </c>
      <c r="G35" s="14">
        <f t="shared" si="9"/>
        <v>31771.908048380927</v>
      </c>
      <c r="H35" s="14">
        <f t="shared" si="9"/>
        <v>35432.866920519256</v>
      </c>
    </row>
    <row r="37" spans="1:8" x14ac:dyDescent="0.25">
      <c r="A37" s="30" t="s">
        <v>12</v>
      </c>
    </row>
    <row r="39" spans="1:8" x14ac:dyDescent="0.25">
      <c r="A39" s="20" t="s">
        <v>13</v>
      </c>
    </row>
    <row r="40" spans="1:8" x14ac:dyDescent="0.25">
      <c r="A40" s="20" t="s">
        <v>14</v>
      </c>
      <c r="B40" s="8">
        <f>(B11)/B29*100</f>
        <v>195.49488962249436</v>
      </c>
      <c r="C40" s="8">
        <f t="shared" ref="C40:H40" si="11">(C11)/C29*100</f>
        <v>219.15879452054793</v>
      </c>
      <c r="D40" s="8">
        <f t="shared" si="11"/>
        <v>150.4681594319093</v>
      </c>
      <c r="E40" s="8">
        <f t="shared" si="11"/>
        <v>113.16169993518042</v>
      </c>
      <c r="F40" s="8">
        <f t="shared" si="11"/>
        <v>382.32620597045764</v>
      </c>
      <c r="G40" s="8">
        <f t="shared" si="11"/>
        <v>214.89156626506025</v>
      </c>
      <c r="H40" s="8">
        <f t="shared" si="11"/>
        <v>235.71394832553966</v>
      </c>
    </row>
    <row r="41" spans="1:8" x14ac:dyDescent="0.25">
      <c r="A41" s="20" t="s">
        <v>15</v>
      </c>
      <c r="B41" s="8">
        <f>(B12)/B29*100</f>
        <v>197.49735978745332</v>
      </c>
      <c r="C41" s="8">
        <f t="shared" ref="C41:H41" si="12">(C12)/C29*100</f>
        <v>220.42038356164383</v>
      </c>
      <c r="D41" s="8">
        <f t="shared" si="12"/>
        <v>150.1080918566029</v>
      </c>
      <c r="E41" s="8">
        <f t="shared" si="12"/>
        <v>112.30741103927402</v>
      </c>
      <c r="F41" s="8">
        <f t="shared" si="12"/>
        <v>385.0377027166615</v>
      </c>
      <c r="G41" s="8">
        <f t="shared" si="12"/>
        <v>213.34939759036143</v>
      </c>
      <c r="H41" s="8">
        <f t="shared" si="12"/>
        <v>261.63620046289736</v>
      </c>
    </row>
    <row r="43" spans="1:8" x14ac:dyDescent="0.25">
      <c r="A43" s="20" t="s">
        <v>16</v>
      </c>
    </row>
    <row r="44" spans="1:8" x14ac:dyDescent="0.25">
      <c r="A44" s="20" t="s">
        <v>17</v>
      </c>
      <c r="B44" s="8">
        <f>B12/B11*100</f>
        <v>101.02430818975665</v>
      </c>
      <c r="C44" s="8">
        <f t="shared" ref="C44:H44" si="13">C12/C11*100</f>
        <v>100.57565065725784</v>
      </c>
      <c r="D44" s="8">
        <f t="shared" ref="D44" si="14">D12/D11*100</f>
        <v>99.760701814479674</v>
      </c>
      <c r="E44" s="8">
        <f t="shared" si="13"/>
        <v>99.245072408424633</v>
      </c>
      <c r="F44" s="8">
        <f t="shared" si="13"/>
        <v>100.70921027747008</v>
      </c>
      <c r="G44" s="8">
        <f t="shared" si="13"/>
        <v>99.282350302758474</v>
      </c>
      <c r="H44" s="8">
        <f t="shared" si="13"/>
        <v>110.99733482956937</v>
      </c>
    </row>
    <row r="45" spans="1:8" x14ac:dyDescent="0.25">
      <c r="A45" s="20" t="s">
        <v>18</v>
      </c>
      <c r="B45" s="8">
        <f>B18/B17*100</f>
        <v>104.09415587976576</v>
      </c>
      <c r="C45" s="8">
        <f t="shared" ref="C45:H45" si="15">C18/C17*100</f>
        <v>104.65695598557754</v>
      </c>
      <c r="D45" s="8">
        <f t="shared" ref="D45" si="16">D18/D17*100</f>
        <v>101.64036527436041</v>
      </c>
      <c r="E45" s="8">
        <f t="shared" si="15"/>
        <v>100.78384946826017</v>
      </c>
      <c r="F45" s="8">
        <f t="shared" si="15"/>
        <v>103.2124706663223</v>
      </c>
      <c r="G45" s="8">
        <f t="shared" si="15"/>
        <v>115.52757417074395</v>
      </c>
      <c r="H45" s="8">
        <f t="shared" si="15"/>
        <v>107.89846970371832</v>
      </c>
    </row>
    <row r="46" spans="1:8" x14ac:dyDescent="0.25">
      <c r="A46" s="20" t="s">
        <v>19</v>
      </c>
      <c r="B46" s="8">
        <f>AVERAGE(B44:B45)</f>
        <v>102.55923203476121</v>
      </c>
      <c r="C46" s="8">
        <f t="shared" ref="C46:H46" si="17">AVERAGE(C44:C45)</f>
        <v>102.61630332141769</v>
      </c>
      <c r="D46" s="8">
        <f t="shared" ref="D46" si="18">AVERAGE(D44:D45)</f>
        <v>100.70053354442004</v>
      </c>
      <c r="E46" s="8">
        <f t="shared" si="17"/>
        <v>100.01446093834241</v>
      </c>
      <c r="F46" s="8">
        <f t="shared" si="17"/>
        <v>101.96084047189619</v>
      </c>
      <c r="G46" s="8">
        <f t="shared" si="17"/>
        <v>107.4049622367512</v>
      </c>
      <c r="H46" s="8">
        <f t="shared" si="17"/>
        <v>109.44790226664384</v>
      </c>
    </row>
    <row r="47" spans="1:8" x14ac:dyDescent="0.25">
      <c r="B47" s="8"/>
      <c r="C47" s="8"/>
      <c r="D47" s="8"/>
      <c r="E47" s="8"/>
      <c r="F47" s="8"/>
    </row>
    <row r="48" spans="1:8" x14ac:dyDescent="0.25">
      <c r="A48" s="20" t="s">
        <v>20</v>
      </c>
    </row>
    <row r="49" spans="1:8" x14ac:dyDescent="0.25">
      <c r="A49" s="20" t="s">
        <v>21</v>
      </c>
      <c r="B49" s="8">
        <f>B12/B13*100</f>
        <v>101.02430818975665</v>
      </c>
      <c r="C49" s="8">
        <f t="shared" ref="C49:H49" si="19">C12/C13*100</f>
        <v>100.57565065725784</v>
      </c>
      <c r="D49" s="8">
        <f t="shared" si="19"/>
        <v>99.760701814479674</v>
      </c>
      <c r="E49" s="8">
        <f t="shared" si="19"/>
        <v>99.245072408424633</v>
      </c>
      <c r="F49" s="8">
        <f t="shared" si="19"/>
        <v>100.70921027747008</v>
      </c>
      <c r="G49" s="8">
        <f t="shared" si="19"/>
        <v>99.282350302758474</v>
      </c>
      <c r="H49" s="8">
        <f t="shared" si="19"/>
        <v>110.99733482956937</v>
      </c>
    </row>
    <row r="50" spans="1:8" x14ac:dyDescent="0.25">
      <c r="A50" s="20" t="s">
        <v>22</v>
      </c>
      <c r="B50" s="8">
        <f>B18/B19*100</f>
        <v>27.795575185200189</v>
      </c>
      <c r="C50" s="8">
        <f t="shared" ref="C50:H50" si="20">C18/C19*100</f>
        <v>28.004943243106528</v>
      </c>
      <c r="D50" s="8">
        <f t="shared" ref="D50" si="21">D18/D19*100</f>
        <v>27.066791128052643</v>
      </c>
      <c r="E50" s="8">
        <f t="shared" si="20"/>
        <v>26.859187691714027</v>
      </c>
      <c r="F50" s="8">
        <f t="shared" si="20"/>
        <v>27.447017172379468</v>
      </c>
      <c r="G50" s="8">
        <f t="shared" si="20"/>
        <v>31.39725645304361</v>
      </c>
      <c r="H50" s="8">
        <f t="shared" si="20"/>
        <v>28.498966640095734</v>
      </c>
    </row>
    <row r="51" spans="1:8" x14ac:dyDescent="0.25">
      <c r="A51" s="20" t="s">
        <v>23</v>
      </c>
      <c r="B51" s="8">
        <f>(B49+B50)/2</f>
        <v>64.409941687478423</v>
      </c>
      <c r="C51" s="8">
        <f t="shared" ref="C51:H51" si="22">(C49+C50)/2</f>
        <v>64.290296950182181</v>
      </c>
      <c r="D51" s="8">
        <f t="shared" ref="D51" si="23">(D49+D50)/2</f>
        <v>63.413746471266158</v>
      </c>
      <c r="E51" s="8">
        <f t="shared" si="22"/>
        <v>63.05213005006933</v>
      </c>
      <c r="F51" s="8">
        <f t="shared" si="22"/>
        <v>64.078113724924776</v>
      </c>
      <c r="G51" s="8">
        <f t="shared" si="22"/>
        <v>65.339803377901035</v>
      </c>
      <c r="H51" s="8">
        <f t="shared" si="22"/>
        <v>69.748150734832549</v>
      </c>
    </row>
    <row r="53" spans="1:8" x14ac:dyDescent="0.25">
      <c r="A53" s="20" t="s">
        <v>35</v>
      </c>
    </row>
    <row r="54" spans="1:8" x14ac:dyDescent="0.25">
      <c r="A54" s="20" t="s">
        <v>24</v>
      </c>
      <c r="B54" s="8">
        <f>B20/B18*100</f>
        <v>100</v>
      </c>
      <c r="C54" s="8">
        <f>C20/C18*100</f>
        <v>100</v>
      </c>
      <c r="D54" s="8">
        <f>D20/D18*100</f>
        <v>100</v>
      </c>
      <c r="E54" s="8">
        <f t="shared" ref="E54:H54" si="24">E20/E18*100</f>
        <v>100</v>
      </c>
      <c r="F54" s="8">
        <f t="shared" si="24"/>
        <v>100</v>
      </c>
      <c r="G54" s="8">
        <f t="shared" si="24"/>
        <v>100</v>
      </c>
      <c r="H54" s="8">
        <f t="shared" si="24"/>
        <v>100</v>
      </c>
    </row>
    <row r="56" spans="1:8" x14ac:dyDescent="0.25">
      <c r="A56" s="20" t="s">
        <v>25</v>
      </c>
    </row>
    <row r="57" spans="1:8" x14ac:dyDescent="0.25">
      <c r="A57" s="20" t="s">
        <v>26</v>
      </c>
      <c r="B57" s="8">
        <f>((B12/B10)-1)*100</f>
        <v>0.93980835280649266</v>
      </c>
      <c r="C57" s="8">
        <f t="shared" ref="C57:H57" si="25">((C12/C10)-1)*100</f>
        <v>0.56398420844216979</v>
      </c>
      <c r="D57" s="8">
        <f t="shared" ref="D57" si="26">((D12/D10)-1)*100</f>
        <v>-0.24119656330576777</v>
      </c>
      <c r="E57" s="8">
        <f t="shared" si="25"/>
        <v>-0.88230764153226504</v>
      </c>
      <c r="F57" s="8">
        <f t="shared" si="25"/>
        <v>0.94238710987746277</v>
      </c>
      <c r="G57" s="8">
        <f t="shared" si="25"/>
        <v>-0.71764969724152916</v>
      </c>
      <c r="H57" s="8">
        <f t="shared" si="25"/>
        <v>9.726431726788288</v>
      </c>
    </row>
    <row r="58" spans="1:8" x14ac:dyDescent="0.25">
      <c r="A58" s="20" t="s">
        <v>27</v>
      </c>
      <c r="B58" s="8">
        <f>((B33/B32)-1)*100</f>
        <v>41.107576919003286</v>
      </c>
      <c r="C58" s="8">
        <f t="shared" ref="C58:H58" si="27">((C33/C32)-1)*100</f>
        <v>35.321795613320383</v>
      </c>
      <c r="D58" s="8">
        <f t="shared" si="27"/>
        <v>50.703089336738884</v>
      </c>
      <c r="E58" s="8">
        <f t="shared" si="27"/>
        <v>46.139137425532525</v>
      </c>
      <c r="F58" s="8">
        <f t="shared" si="27"/>
        <v>59.63855851890596</v>
      </c>
      <c r="G58" s="8">
        <f t="shared" si="27"/>
        <v>31.231541003292929</v>
      </c>
      <c r="H58" s="8">
        <f t="shared" si="27"/>
        <v>70.144200844890392</v>
      </c>
    </row>
    <row r="59" spans="1:8" x14ac:dyDescent="0.25">
      <c r="A59" s="20" t="s">
        <v>28</v>
      </c>
      <c r="B59" s="8">
        <f>((B35/B34)-1)*100</f>
        <v>39.793783267154396</v>
      </c>
      <c r="C59" s="8">
        <f>((C35/C34)-1)*100</f>
        <v>34.562882207246879</v>
      </c>
      <c r="D59" s="8">
        <f>((D35/D34)-1)*100</f>
        <v>51.067458855772372</v>
      </c>
      <c r="E59" s="8">
        <f t="shared" ref="E59:H59" si="28">((E35/E34)-1)*100</f>
        <v>47.440011917355449</v>
      </c>
      <c r="F59" s="8">
        <f t="shared" si="28"/>
        <v>58.148190358463303</v>
      </c>
      <c r="G59" s="8">
        <f t="shared" si="28"/>
        <v>32.180131315492019</v>
      </c>
      <c r="H59" s="8">
        <f t="shared" si="28"/>
        <v>55.062183438661741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s="20" t="s">
        <v>29</v>
      </c>
    </row>
    <row r="62" spans="1:8" x14ac:dyDescent="0.25">
      <c r="A62" s="20" t="s">
        <v>43</v>
      </c>
      <c r="B62" s="13">
        <f>B17/(B11*3)</f>
        <v>12432.552184929202</v>
      </c>
      <c r="C62" s="13">
        <f t="shared" ref="C62:H63" si="29">C17/(C11*3)</f>
        <v>12487.210372112748</v>
      </c>
      <c r="D62" s="13">
        <f t="shared" si="29"/>
        <v>12346.9003433588</v>
      </c>
      <c r="E62" s="13">
        <f t="shared" si="29"/>
        <v>12337.312970458928</v>
      </c>
      <c r="F62" s="13">
        <f t="shared" si="29"/>
        <v>12364.536467727557</v>
      </c>
      <c r="G62" s="13">
        <f t="shared" si="29"/>
        <v>9377.473896987367</v>
      </c>
      <c r="H62" s="13">
        <f t="shared" si="29"/>
        <v>12518.714364533862</v>
      </c>
    </row>
    <row r="63" spans="1:8" x14ac:dyDescent="0.25">
      <c r="A63" s="20" t="s">
        <v>44</v>
      </c>
      <c r="B63" s="13">
        <f>B18/(B12*3)</f>
        <v>12810.342860160892</v>
      </c>
      <c r="C63" s="13">
        <f t="shared" si="29"/>
        <v>12993.934593079794</v>
      </c>
      <c r="D63" s="13">
        <f t="shared" si="29"/>
        <v>12579.537213349544</v>
      </c>
      <c r="E63" s="13">
        <f t="shared" si="29"/>
        <v>12528.600796829058</v>
      </c>
      <c r="F63" s="13">
        <f t="shared" si="29"/>
        <v>12671.873346657543</v>
      </c>
      <c r="G63" s="13">
        <f t="shared" si="29"/>
        <v>10911.877165123107</v>
      </c>
      <c r="H63" s="13">
        <f t="shared" si="29"/>
        <v>12169.212212754179</v>
      </c>
    </row>
    <row r="64" spans="1:8" x14ac:dyDescent="0.25">
      <c r="A64" s="20" t="s">
        <v>30</v>
      </c>
      <c r="B64" s="13">
        <f>(B63/B62)*B46</f>
        <v>105.67572179047073</v>
      </c>
      <c r="C64" s="13">
        <f t="shared" ref="C64:H64" si="30">(C63/C62)*C46</f>
        <v>106.78041722752991</v>
      </c>
      <c r="D64" s="13">
        <f t="shared" si="30"/>
        <v>102.59790505295194</v>
      </c>
      <c r="E64" s="13">
        <f t="shared" si="30"/>
        <v>101.56516722943556</v>
      </c>
      <c r="F64" s="13">
        <f t="shared" si="30"/>
        <v>104.4952117817711</v>
      </c>
      <c r="G64" s="13">
        <f t="shared" si="30"/>
        <v>124.97926069712994</v>
      </c>
      <c r="H64" s="13">
        <f t="shared" si="30"/>
        <v>106.39229477883862</v>
      </c>
    </row>
    <row r="65" spans="1:8" x14ac:dyDescent="0.25">
      <c r="A65" s="20" t="s">
        <v>45</v>
      </c>
      <c r="B65" s="13">
        <f>B17/B11</f>
        <v>37297.656554787602</v>
      </c>
      <c r="C65" s="13">
        <f t="shared" ref="C65:H66" si="31">C17/C11</f>
        <v>37461.631116338242</v>
      </c>
      <c r="D65" s="13">
        <f t="shared" si="31"/>
        <v>37040.701030076401</v>
      </c>
      <c r="E65" s="13">
        <f t="shared" si="31"/>
        <v>37011.938911376783</v>
      </c>
      <c r="F65" s="13">
        <f t="shared" si="31"/>
        <v>37093.609403182672</v>
      </c>
      <c r="G65" s="13">
        <f t="shared" si="31"/>
        <v>28132.421690962099</v>
      </c>
      <c r="H65" s="13">
        <f t="shared" si="31"/>
        <v>37556.143093601589</v>
      </c>
    </row>
    <row r="66" spans="1:8" x14ac:dyDescent="0.25">
      <c r="A66" s="20" t="s">
        <v>46</v>
      </c>
      <c r="B66" s="13">
        <f>B18/B12</f>
        <v>38431.028580482678</v>
      </c>
      <c r="C66" s="13">
        <f t="shared" si="31"/>
        <v>38981.803779239381</v>
      </c>
      <c r="D66" s="13">
        <f t="shared" si="31"/>
        <v>37738.611640048628</v>
      </c>
      <c r="E66" s="13">
        <f t="shared" si="31"/>
        <v>37585.802390487173</v>
      </c>
      <c r="F66" s="13">
        <f t="shared" si="31"/>
        <v>38015.620039972629</v>
      </c>
      <c r="G66" s="13">
        <f t="shared" si="31"/>
        <v>32735.631495369322</v>
      </c>
      <c r="H66" s="13">
        <f t="shared" si="31"/>
        <v>36507.636638262535</v>
      </c>
    </row>
    <row r="67" spans="1:8" x14ac:dyDescent="0.25">
      <c r="B67" s="8"/>
      <c r="C67" s="8"/>
      <c r="D67" s="8"/>
      <c r="E67" s="8"/>
      <c r="F67" s="8"/>
    </row>
    <row r="68" spans="1:8" x14ac:dyDescent="0.25">
      <c r="A68" s="20" t="s">
        <v>31</v>
      </c>
      <c r="B68" s="8"/>
      <c r="C68" s="8"/>
      <c r="D68" s="8"/>
      <c r="E68" s="8"/>
      <c r="F68" s="8"/>
    </row>
    <row r="69" spans="1:8" x14ac:dyDescent="0.25">
      <c r="A69" s="20" t="s">
        <v>32</v>
      </c>
      <c r="B69" s="8">
        <f>(B24/B23)*100</f>
        <v>46.87734225394923</v>
      </c>
      <c r="C69" s="8"/>
      <c r="D69" s="8"/>
      <c r="E69" s="8"/>
      <c r="F69" s="8"/>
      <c r="G69" s="8"/>
      <c r="H69" s="8"/>
    </row>
    <row r="70" spans="1:8" x14ac:dyDescent="0.25">
      <c r="A70" s="20" t="s">
        <v>33</v>
      </c>
      <c r="B70" s="8">
        <f>(B18/B24)*100</f>
        <v>222.0564368087575</v>
      </c>
      <c r="C70" s="8"/>
      <c r="D70" s="8"/>
      <c r="E70" s="8"/>
      <c r="F70" s="8"/>
      <c r="G70" s="8"/>
      <c r="H70" s="8"/>
    </row>
    <row r="71" spans="1:8" ht="15.75" thickBot="1" x14ac:dyDescent="0.3">
      <c r="A71" s="33"/>
      <c r="B71" s="33"/>
      <c r="C71" s="33"/>
      <c r="D71" s="33"/>
      <c r="E71" s="33"/>
      <c r="F71" s="33"/>
      <c r="G71" s="33"/>
      <c r="H71" s="33"/>
    </row>
    <row r="72" spans="1:8" ht="15.75" thickTop="1" x14ac:dyDescent="0.25"/>
    <row r="73" spans="1:8" x14ac:dyDescent="0.25">
      <c r="A73" s="34" t="s">
        <v>34</v>
      </c>
    </row>
    <row r="74" spans="1:8" x14ac:dyDescent="0.25">
      <c r="A74" s="20" t="s">
        <v>85</v>
      </c>
    </row>
    <row r="75" spans="1:8" x14ac:dyDescent="0.25">
      <c r="A75" s="20" t="s">
        <v>86</v>
      </c>
      <c r="B75" s="35"/>
      <c r="C75" s="35"/>
      <c r="D75" s="35"/>
      <c r="E75" s="35"/>
    </row>
    <row r="76" spans="1:8" x14ac:dyDescent="0.25">
      <c r="A76" s="20" t="s">
        <v>87</v>
      </c>
    </row>
    <row r="79" spans="1:8" x14ac:dyDescent="0.25">
      <c r="A79" s="20" t="s">
        <v>39</v>
      </c>
    </row>
    <row r="80" spans="1:8" x14ac:dyDescent="0.25">
      <c r="A80" s="36" t="s">
        <v>40</v>
      </c>
    </row>
    <row r="81" spans="1:1" x14ac:dyDescent="0.25">
      <c r="A81" s="36" t="s">
        <v>41</v>
      </c>
    </row>
    <row r="82" spans="1:1" x14ac:dyDescent="0.25">
      <c r="A82" s="36" t="s">
        <v>42</v>
      </c>
    </row>
    <row r="83" spans="1:1" x14ac:dyDescent="0.25">
      <c r="A83" s="36" t="s">
        <v>48</v>
      </c>
    </row>
    <row r="84" spans="1:1" x14ac:dyDescent="0.25">
      <c r="A84" s="36" t="s">
        <v>88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ignoredErrors>
    <ignoredError sqref="D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="80" zoomScaleNormal="80" workbookViewId="0">
      <selection activeCell="A4" sqref="A4:A5"/>
    </sheetView>
  </sheetViews>
  <sheetFormatPr baseColWidth="10" defaultColWidth="61.42578125" defaultRowHeight="15" x14ac:dyDescent="0.25"/>
  <cols>
    <col min="1" max="1" width="61.42578125" style="20"/>
    <col min="2" max="8" width="18.7109375" style="20" customWidth="1"/>
    <col min="9" max="16384" width="61.42578125" style="20"/>
  </cols>
  <sheetData>
    <row r="2" spans="1:8" ht="15.75" x14ac:dyDescent="0.25">
      <c r="A2" s="45" t="s">
        <v>103</v>
      </c>
      <c r="B2" s="45"/>
      <c r="C2" s="45"/>
      <c r="D2" s="45"/>
      <c r="E2" s="45"/>
      <c r="F2" s="45"/>
      <c r="G2" s="45"/>
      <c r="H2" s="45"/>
    </row>
    <row r="4" spans="1:8" x14ac:dyDescent="0.25">
      <c r="A4" s="40" t="s">
        <v>0</v>
      </c>
      <c r="B4" s="42" t="s">
        <v>1</v>
      </c>
      <c r="C4" s="44" t="s">
        <v>2</v>
      </c>
      <c r="D4" s="44"/>
      <c r="E4" s="44"/>
      <c r="F4" s="44"/>
      <c r="G4" s="44"/>
      <c r="H4" s="44"/>
    </row>
    <row r="5" spans="1:8" ht="15.75" thickBot="1" x14ac:dyDescent="0.3">
      <c r="A5" s="41"/>
      <c r="B5" s="43"/>
      <c r="C5" s="29" t="s">
        <v>47</v>
      </c>
      <c r="D5" s="29" t="s">
        <v>36</v>
      </c>
      <c r="E5" s="29" t="s">
        <v>37</v>
      </c>
      <c r="F5" s="29" t="s">
        <v>38</v>
      </c>
      <c r="G5" s="29" t="s">
        <v>3</v>
      </c>
      <c r="H5" s="29" t="s">
        <v>4</v>
      </c>
    </row>
    <row r="6" spans="1:8" ht="15.75" thickTop="1" x14ac:dyDescent="0.25"/>
    <row r="7" spans="1:8" x14ac:dyDescent="0.25">
      <c r="A7" s="30" t="s">
        <v>5</v>
      </c>
    </row>
    <row r="9" spans="1:8" x14ac:dyDescent="0.25">
      <c r="A9" s="20" t="s">
        <v>6</v>
      </c>
    </row>
    <row r="10" spans="1:8" x14ac:dyDescent="0.25">
      <c r="A10" s="19" t="s">
        <v>61</v>
      </c>
      <c r="B10" s="13">
        <f>C10+D10+G10+H10</f>
        <v>767664</v>
      </c>
      <c r="C10" s="13">
        <v>502621</v>
      </c>
      <c r="D10" s="13">
        <f>E10+F10</f>
        <v>209701</v>
      </c>
      <c r="E10" s="13">
        <v>134921</v>
      </c>
      <c r="F10" s="13">
        <v>74780</v>
      </c>
      <c r="G10" s="13">
        <v>4427</v>
      </c>
      <c r="H10" s="13">
        <v>50915</v>
      </c>
    </row>
    <row r="11" spans="1:8" x14ac:dyDescent="0.25">
      <c r="A11" s="19" t="s">
        <v>104</v>
      </c>
      <c r="B11" s="13">
        <f>C11+D11+G11+H11</f>
        <v>764516</v>
      </c>
      <c r="C11" s="13">
        <v>499956</v>
      </c>
      <c r="D11" s="13">
        <f>E11+F11</f>
        <v>210198</v>
      </c>
      <c r="E11" s="13">
        <v>136172</v>
      </c>
      <c r="F11" s="13">
        <v>74026</v>
      </c>
      <c r="G11" s="13">
        <v>4459</v>
      </c>
      <c r="H11" s="13">
        <v>49903</v>
      </c>
    </row>
    <row r="12" spans="1:8" x14ac:dyDescent="0.25">
      <c r="A12" s="19" t="s">
        <v>105</v>
      </c>
      <c r="B12" s="13">
        <f t="shared" ref="B12" si="0">C12+D12+G12+H12</f>
        <v>806048</v>
      </c>
      <c r="C12" s="13">
        <v>533799</v>
      </c>
      <c r="D12" s="13">
        <f>E12+F12</f>
        <v>210176</v>
      </c>
      <c r="E12" s="13">
        <v>134072</v>
      </c>
      <c r="F12" s="13">
        <v>76104</v>
      </c>
      <c r="G12" s="13">
        <v>4484</v>
      </c>
      <c r="H12" s="13">
        <v>57589</v>
      </c>
    </row>
    <row r="13" spans="1:8" x14ac:dyDescent="0.25">
      <c r="A13" s="19" t="s">
        <v>80</v>
      </c>
      <c r="B13" s="13">
        <f>C13+D13+G13+H13</f>
        <v>764516</v>
      </c>
      <c r="C13" s="13">
        <f>C11</f>
        <v>499956</v>
      </c>
      <c r="D13" s="13">
        <f t="shared" ref="D13" si="1">E13+F13</f>
        <v>210198</v>
      </c>
      <c r="E13" s="13">
        <f>E11</f>
        <v>136172</v>
      </c>
      <c r="F13" s="13">
        <f t="shared" ref="F13:H13" si="2">F11</f>
        <v>74026</v>
      </c>
      <c r="G13" s="13">
        <f t="shared" si="2"/>
        <v>4459</v>
      </c>
      <c r="H13" s="13">
        <f t="shared" si="2"/>
        <v>49903</v>
      </c>
    </row>
    <row r="15" spans="1:8" x14ac:dyDescent="0.25">
      <c r="A15" s="31" t="s">
        <v>7</v>
      </c>
    </row>
    <row r="16" spans="1:8" x14ac:dyDescent="0.25">
      <c r="A16" s="19" t="s">
        <v>61</v>
      </c>
      <c r="B16" s="13">
        <f>C16+D16+G16+H16</f>
        <v>20983345042.910049</v>
      </c>
      <c r="C16" s="13">
        <v>14621419227.900053</v>
      </c>
      <c r="D16" s="13">
        <f>E16+F16</f>
        <v>5075777772.5899973</v>
      </c>
      <c r="E16" s="13">
        <v>3347170373.869997</v>
      </c>
      <c r="F16" s="13">
        <v>1728607398.72</v>
      </c>
      <c r="G16" s="13">
        <v>103840824.59999999</v>
      </c>
      <c r="H16" s="13">
        <v>1182307217.8199999</v>
      </c>
    </row>
    <row r="17" spans="1:9" x14ac:dyDescent="0.25">
      <c r="A17" s="19" t="s">
        <v>104</v>
      </c>
      <c r="B17" s="13">
        <f>C17+D17+G17+H17</f>
        <v>26697059139.619999</v>
      </c>
      <c r="C17" s="13">
        <v>17498139660</v>
      </c>
      <c r="D17" s="13">
        <f>E17+F17</f>
        <v>7309324303</v>
      </c>
      <c r="E17" s="13">
        <v>4727893986</v>
      </c>
      <c r="F17" s="13">
        <v>2581430317</v>
      </c>
      <c r="G17" s="13">
        <v>115392758</v>
      </c>
      <c r="H17" s="13">
        <v>1774202418.6199999</v>
      </c>
    </row>
    <row r="18" spans="1:9" x14ac:dyDescent="0.25">
      <c r="A18" s="19" t="s">
        <v>105</v>
      </c>
      <c r="B18" s="13">
        <f t="shared" ref="B18" si="3">C18+D18+G18+H18</f>
        <v>17484207381.280041</v>
      </c>
      <c r="C18" s="13">
        <v>12764160403.770046</v>
      </c>
      <c r="D18" s="13">
        <f>E18+F18</f>
        <v>3771512036.3299961</v>
      </c>
      <c r="E18" s="13">
        <v>2425620687.1899967</v>
      </c>
      <c r="F18" s="13">
        <v>1345891349.1399996</v>
      </c>
      <c r="G18" s="13">
        <v>71622800.25999999</v>
      </c>
      <c r="H18" s="13">
        <v>876912140.9199996</v>
      </c>
    </row>
    <row r="19" spans="1:9" x14ac:dyDescent="0.25">
      <c r="A19" s="19" t="s">
        <v>80</v>
      </c>
      <c r="B19" s="13">
        <f>C19+D19+G19+H19</f>
        <v>106787103462.62</v>
      </c>
      <c r="C19" s="13">
        <v>69992558640</v>
      </c>
      <c r="D19" s="13">
        <f>E19+F19</f>
        <v>29237297212</v>
      </c>
      <c r="E19" s="13">
        <v>18911575944</v>
      </c>
      <c r="F19" s="13">
        <v>10325721268.000002</v>
      </c>
      <c r="G19" s="13">
        <v>461571032</v>
      </c>
      <c r="H19" s="13">
        <v>7095676578.6199999</v>
      </c>
      <c r="I19" s="14"/>
    </row>
    <row r="20" spans="1:9" x14ac:dyDescent="0.25">
      <c r="A20" s="19" t="s">
        <v>106</v>
      </c>
      <c r="B20" s="13">
        <f>B18</f>
        <v>17484207381.280041</v>
      </c>
      <c r="C20" s="13">
        <f t="shared" ref="C20:H20" si="4">C18</f>
        <v>12764160403.770046</v>
      </c>
      <c r="D20" s="13">
        <f t="shared" si="4"/>
        <v>3771512036.3299961</v>
      </c>
      <c r="E20" s="13">
        <f t="shared" si="4"/>
        <v>2425620687.1899967</v>
      </c>
      <c r="F20" s="13">
        <f t="shared" si="4"/>
        <v>1345891349.1399996</v>
      </c>
      <c r="G20" s="13">
        <f t="shared" si="4"/>
        <v>71622800.25999999</v>
      </c>
      <c r="H20" s="13">
        <f t="shared" si="4"/>
        <v>876912140.9199996</v>
      </c>
      <c r="I20" s="14"/>
    </row>
    <row r="21" spans="1:9" x14ac:dyDescent="0.25">
      <c r="B21" s="13"/>
      <c r="C21" s="13"/>
      <c r="D21" s="13"/>
      <c r="E21" s="13"/>
      <c r="F21" s="13"/>
    </row>
    <row r="22" spans="1:9" x14ac:dyDescent="0.25">
      <c r="A22" s="19" t="s">
        <v>8</v>
      </c>
      <c r="B22" s="13"/>
      <c r="C22" s="13"/>
      <c r="D22" s="13"/>
      <c r="E22" s="13"/>
      <c r="F22" s="13"/>
    </row>
    <row r="23" spans="1:9" x14ac:dyDescent="0.25">
      <c r="A23" s="19" t="s">
        <v>104</v>
      </c>
      <c r="B23" s="13">
        <f>B17</f>
        <v>26697059139.619999</v>
      </c>
      <c r="I23" s="22"/>
    </row>
    <row r="24" spans="1:9" x14ac:dyDescent="0.25">
      <c r="A24" s="19" t="s">
        <v>105</v>
      </c>
      <c r="B24" s="13">
        <v>968139377</v>
      </c>
    </row>
    <row r="26" spans="1:9" x14ac:dyDescent="0.25">
      <c r="A26" s="20" t="s">
        <v>9</v>
      </c>
    </row>
    <row r="27" spans="1:9" x14ac:dyDescent="0.25">
      <c r="A27" s="19" t="s">
        <v>62</v>
      </c>
      <c r="B27" s="37">
        <v>1.0245</v>
      </c>
      <c r="C27" s="37">
        <v>1.0245</v>
      </c>
      <c r="D27" s="37">
        <v>1.0245</v>
      </c>
      <c r="E27" s="37">
        <v>1.0245</v>
      </c>
      <c r="F27" s="37">
        <v>1.0245</v>
      </c>
      <c r="G27" s="37">
        <v>1.0245</v>
      </c>
      <c r="H27" s="37">
        <v>1.0245</v>
      </c>
    </row>
    <row r="28" spans="1:9" x14ac:dyDescent="0.25">
      <c r="A28" s="19" t="s">
        <v>107</v>
      </c>
      <c r="B28" s="37">
        <v>1.0451999999999999</v>
      </c>
      <c r="C28" s="37">
        <v>1.0451999999999999</v>
      </c>
      <c r="D28" s="37">
        <v>1.0451999999999999</v>
      </c>
      <c r="E28" s="37">
        <v>1.0451999999999999</v>
      </c>
      <c r="F28" s="37">
        <v>1.0451999999999999</v>
      </c>
      <c r="G28" s="37">
        <v>1.0451999999999999</v>
      </c>
      <c r="H28" s="37">
        <v>1.0451999999999999</v>
      </c>
    </row>
    <row r="29" spans="1:9" x14ac:dyDescent="0.25">
      <c r="A29" s="19" t="s">
        <v>10</v>
      </c>
      <c r="B29" s="13">
        <f>C29+D29+G29+H29</f>
        <v>391067</v>
      </c>
      <c r="C29" s="13">
        <v>228125</v>
      </c>
      <c r="D29" s="13">
        <f>E29+F29</f>
        <v>139696</v>
      </c>
      <c r="E29" s="17">
        <v>120334</v>
      </c>
      <c r="F29" s="17">
        <v>19362</v>
      </c>
      <c r="G29" s="13">
        <v>2075</v>
      </c>
      <c r="H29" s="13">
        <v>21171</v>
      </c>
    </row>
    <row r="31" spans="1:9" x14ac:dyDescent="0.25">
      <c r="A31" s="19" t="s">
        <v>11</v>
      </c>
    </row>
    <row r="32" spans="1:9" x14ac:dyDescent="0.25">
      <c r="A32" s="19" t="s">
        <v>63</v>
      </c>
      <c r="B32" s="14">
        <f>B16/B27</f>
        <v>20481547138.028355</v>
      </c>
      <c r="C32" s="14">
        <f t="shared" ref="C32:H32" si="5">C16/C27</f>
        <v>14271761081.405617</v>
      </c>
      <c r="D32" s="14">
        <f t="shared" si="5"/>
        <v>4954395092.8160057</v>
      </c>
      <c r="E32" s="14">
        <f t="shared" si="5"/>
        <v>3267125791.9668102</v>
      </c>
      <c r="F32" s="14">
        <f t="shared" si="5"/>
        <v>1687269300.8491948</v>
      </c>
      <c r="G32" s="14">
        <f t="shared" si="5"/>
        <v>101357564.27525622</v>
      </c>
      <c r="H32" s="14">
        <f t="shared" si="5"/>
        <v>1154033399.5314786</v>
      </c>
    </row>
    <row r="33" spans="1:8" x14ac:dyDescent="0.25">
      <c r="A33" s="19" t="s">
        <v>108</v>
      </c>
      <c r="B33" s="14">
        <f>B18/B28</f>
        <v>16728097379.716841</v>
      </c>
      <c r="C33" s="14">
        <f t="shared" ref="C33:H33" si="6">C18/C28</f>
        <v>12212170305.941492</v>
      </c>
      <c r="D33" s="14">
        <f t="shared" si="6"/>
        <v>3608411821.9766517</v>
      </c>
      <c r="E33" s="14">
        <f t="shared" si="6"/>
        <v>2320723964.0164533</v>
      </c>
      <c r="F33" s="14">
        <f t="shared" si="6"/>
        <v>1287687857.9601989</v>
      </c>
      <c r="G33" s="14">
        <f t="shared" si="6"/>
        <v>68525449.923459619</v>
      </c>
      <c r="H33" s="14">
        <f t="shared" si="6"/>
        <v>838989801.8752389</v>
      </c>
    </row>
    <row r="34" spans="1:8" x14ac:dyDescent="0.25">
      <c r="A34" s="19" t="s">
        <v>64</v>
      </c>
      <c r="B34" s="14">
        <f>B32/B10</f>
        <v>26680.353824105801</v>
      </c>
      <c r="C34" s="14">
        <f t="shared" ref="C34:H34" si="7">C32/C10</f>
        <v>28394.677264590253</v>
      </c>
      <c r="D34" s="14">
        <f t="shared" si="7"/>
        <v>23625.996503669539</v>
      </c>
      <c r="E34" s="14">
        <f t="shared" si="7"/>
        <v>24215.102111360058</v>
      </c>
      <c r="F34" s="14">
        <f t="shared" si="7"/>
        <v>22563.109131441492</v>
      </c>
      <c r="G34" s="14">
        <f t="shared" si="7"/>
        <v>22895.31607753698</v>
      </c>
      <c r="H34" s="14">
        <f t="shared" si="7"/>
        <v>22665.882343739147</v>
      </c>
    </row>
    <row r="35" spans="1:8" x14ac:dyDescent="0.25">
      <c r="A35" s="19" t="s">
        <v>109</v>
      </c>
      <c r="B35" s="14">
        <f>B33/B12</f>
        <v>20753.227326061031</v>
      </c>
      <c r="C35" s="14">
        <f t="shared" ref="C35:H35" si="8">C33/C12</f>
        <v>22877.844106005243</v>
      </c>
      <c r="D35" s="14">
        <f t="shared" si="8"/>
        <v>17168.524579289031</v>
      </c>
      <c r="E35" s="14">
        <f t="shared" si="8"/>
        <v>17309.53490674006</v>
      </c>
      <c r="F35" s="14">
        <f t="shared" si="8"/>
        <v>16920.107457692091</v>
      </c>
      <c r="G35" s="14">
        <f t="shared" si="8"/>
        <v>15282.214523519095</v>
      </c>
      <c r="H35" s="14">
        <f t="shared" si="8"/>
        <v>14568.577365039138</v>
      </c>
    </row>
    <row r="37" spans="1:8" x14ac:dyDescent="0.25">
      <c r="A37" s="30" t="s">
        <v>12</v>
      </c>
    </row>
    <row r="39" spans="1:8" x14ac:dyDescent="0.25">
      <c r="A39" s="20" t="s">
        <v>13</v>
      </c>
    </row>
    <row r="40" spans="1:8" x14ac:dyDescent="0.25">
      <c r="A40" s="20" t="s">
        <v>14</v>
      </c>
      <c r="B40" s="8">
        <f>(B11)/B29*100</f>
        <v>195.49488962249436</v>
      </c>
      <c r="C40" s="8">
        <f t="shared" ref="C40:H40" si="9">(C11)/C29*100</f>
        <v>219.15879452054793</v>
      </c>
      <c r="D40" s="8">
        <f t="shared" si="9"/>
        <v>150.4681594319093</v>
      </c>
      <c r="E40" s="8">
        <f t="shared" si="9"/>
        <v>113.16169993518042</v>
      </c>
      <c r="F40" s="8">
        <f t="shared" si="9"/>
        <v>382.32620597045764</v>
      </c>
      <c r="G40" s="8">
        <f t="shared" si="9"/>
        <v>214.89156626506025</v>
      </c>
      <c r="H40" s="8">
        <f t="shared" si="9"/>
        <v>235.71394832553966</v>
      </c>
    </row>
    <row r="41" spans="1:8" x14ac:dyDescent="0.25">
      <c r="A41" s="20" t="s">
        <v>15</v>
      </c>
      <c r="B41" s="8">
        <f>(B12)/B29*100</f>
        <v>206.115064682011</v>
      </c>
      <c r="C41" s="8">
        <f t="shared" ref="C41:H41" si="10">(C12)/C29*100</f>
        <v>233.99408219178085</v>
      </c>
      <c r="D41" s="8">
        <f t="shared" si="10"/>
        <v>150.45241094949031</v>
      </c>
      <c r="E41" s="8">
        <f t="shared" si="10"/>
        <v>111.41655724899032</v>
      </c>
      <c r="F41" s="8">
        <f t="shared" si="10"/>
        <v>393.05856832971801</v>
      </c>
      <c r="G41" s="8">
        <f t="shared" si="10"/>
        <v>216.09638554216866</v>
      </c>
      <c r="H41" s="8">
        <f t="shared" si="10"/>
        <v>272.01832695668605</v>
      </c>
    </row>
    <row r="43" spans="1:8" x14ac:dyDescent="0.25">
      <c r="A43" s="20" t="s">
        <v>16</v>
      </c>
    </row>
    <row r="44" spans="1:8" x14ac:dyDescent="0.25">
      <c r="A44" s="20" t="s">
        <v>17</v>
      </c>
      <c r="B44" s="8">
        <f>B12/B11*100</f>
        <v>105.43245661307286</v>
      </c>
      <c r="C44" s="8">
        <f t="shared" ref="C44:H44" si="11">C12/C11*100</f>
        <v>106.76919568922065</v>
      </c>
      <c r="D44" s="8">
        <f t="shared" si="11"/>
        <v>99.989533677770481</v>
      </c>
      <c r="E44" s="8">
        <f t="shared" si="11"/>
        <v>98.457832740945278</v>
      </c>
      <c r="F44" s="8">
        <f t="shared" si="11"/>
        <v>102.80712182206251</v>
      </c>
      <c r="G44" s="8">
        <f t="shared" si="11"/>
        <v>100.56066382596995</v>
      </c>
      <c r="H44" s="8">
        <f t="shared" si="11"/>
        <v>115.40187964651423</v>
      </c>
    </row>
    <row r="45" spans="1:8" x14ac:dyDescent="0.25">
      <c r="A45" s="20" t="s">
        <v>18</v>
      </c>
      <c r="B45" s="8">
        <f>B18/B17*100</f>
        <v>65.491136270258522</v>
      </c>
      <c r="C45" s="8">
        <f t="shared" ref="C45:H45" si="12">C18/C17*100</f>
        <v>72.945813965288963</v>
      </c>
      <c r="D45" s="8">
        <f t="shared" si="12"/>
        <v>51.598641406320375</v>
      </c>
      <c r="E45" s="8">
        <f t="shared" si="12"/>
        <v>51.304464405771824</v>
      </c>
      <c r="F45" s="8">
        <f t="shared" si="12"/>
        <v>52.137427079733165</v>
      </c>
      <c r="G45" s="8">
        <f t="shared" si="12"/>
        <v>62.06871341094039</v>
      </c>
      <c r="H45" s="8">
        <f t="shared" si="12"/>
        <v>49.425709925594305</v>
      </c>
    </row>
    <row r="46" spans="1:8" x14ac:dyDescent="0.25">
      <c r="A46" s="20" t="s">
        <v>19</v>
      </c>
      <c r="B46" s="8">
        <f>AVERAGE(B44:B45)</f>
        <v>85.461796441665683</v>
      </c>
      <c r="C46" s="8">
        <f t="shared" ref="C46:H46" si="13">AVERAGE(C44:C45)</f>
        <v>89.857504827254814</v>
      </c>
      <c r="D46" s="8">
        <f t="shared" si="13"/>
        <v>75.794087542045432</v>
      </c>
      <c r="E46" s="8">
        <f t="shared" si="13"/>
        <v>74.881148573358558</v>
      </c>
      <c r="F46" s="8">
        <f t="shared" si="13"/>
        <v>77.472274450897842</v>
      </c>
      <c r="G46" s="8">
        <f t="shared" si="13"/>
        <v>81.314688618455165</v>
      </c>
      <c r="H46" s="8">
        <f t="shared" si="13"/>
        <v>82.413794786054268</v>
      </c>
    </row>
    <row r="47" spans="1:8" x14ac:dyDescent="0.25">
      <c r="B47" s="8"/>
      <c r="C47" s="8"/>
      <c r="D47" s="8"/>
      <c r="E47" s="8"/>
      <c r="F47" s="8"/>
    </row>
    <row r="48" spans="1:8" x14ac:dyDescent="0.25">
      <c r="A48" s="20" t="s">
        <v>20</v>
      </c>
    </row>
    <row r="49" spans="1:8" x14ac:dyDescent="0.25">
      <c r="A49" s="20" t="s">
        <v>21</v>
      </c>
      <c r="B49" s="8">
        <f>B12/B13*100</f>
        <v>105.43245661307286</v>
      </c>
      <c r="C49" s="8">
        <f t="shared" ref="C49:H49" si="14">C12/C13*100</f>
        <v>106.76919568922065</v>
      </c>
      <c r="D49" s="8">
        <f t="shared" si="14"/>
        <v>99.989533677770481</v>
      </c>
      <c r="E49" s="8">
        <f t="shared" si="14"/>
        <v>98.457832740945278</v>
      </c>
      <c r="F49" s="8">
        <f t="shared" si="14"/>
        <v>102.80712182206251</v>
      </c>
      <c r="G49" s="8">
        <f t="shared" si="14"/>
        <v>100.56066382596995</v>
      </c>
      <c r="H49" s="8">
        <f t="shared" si="14"/>
        <v>115.40187964651423</v>
      </c>
    </row>
    <row r="50" spans="1:8" x14ac:dyDescent="0.25">
      <c r="A50" s="20" t="s">
        <v>22</v>
      </c>
      <c r="B50" s="8">
        <f>B18/B19*100</f>
        <v>16.37295779578875</v>
      </c>
      <c r="C50" s="8">
        <f t="shared" ref="C50:H50" si="15">C18/C19*100</f>
        <v>18.236453491322241</v>
      </c>
      <c r="D50" s="8">
        <f t="shared" si="15"/>
        <v>12.899660351580094</v>
      </c>
      <c r="E50" s="8">
        <f t="shared" si="15"/>
        <v>12.826116101442956</v>
      </c>
      <c r="F50" s="8">
        <f t="shared" si="15"/>
        <v>13.034356769933289</v>
      </c>
      <c r="G50" s="8">
        <f t="shared" si="15"/>
        <v>15.517178352735097</v>
      </c>
      <c r="H50" s="8">
        <f t="shared" si="15"/>
        <v>12.358400657130085</v>
      </c>
    </row>
    <row r="51" spans="1:8" x14ac:dyDescent="0.25">
      <c r="A51" s="20" t="s">
        <v>23</v>
      </c>
      <c r="B51" s="8">
        <f>(B49+B50)/2</f>
        <v>60.902707204430804</v>
      </c>
      <c r="C51" s="8">
        <f t="shared" ref="C51:H51" si="16">(C49+C50)/2</f>
        <v>62.502824590271445</v>
      </c>
      <c r="D51" s="8">
        <f t="shared" si="16"/>
        <v>56.444597014675288</v>
      </c>
      <c r="E51" s="8">
        <f t="shared" si="16"/>
        <v>55.641974421194121</v>
      </c>
      <c r="F51" s="8">
        <f t="shared" si="16"/>
        <v>57.920739295997905</v>
      </c>
      <c r="G51" s="8">
        <f t="shared" si="16"/>
        <v>58.038921089352527</v>
      </c>
      <c r="H51" s="8">
        <f t="shared" si="16"/>
        <v>63.880140151822161</v>
      </c>
    </row>
    <row r="53" spans="1:8" x14ac:dyDescent="0.25">
      <c r="A53" s="20" t="s">
        <v>35</v>
      </c>
    </row>
    <row r="54" spans="1:8" x14ac:dyDescent="0.25">
      <c r="A54" s="20" t="s">
        <v>24</v>
      </c>
      <c r="B54" s="8">
        <f>B20/B18*100</f>
        <v>100</v>
      </c>
      <c r="C54" s="8">
        <f>C20/C18*100</f>
        <v>100</v>
      </c>
      <c r="D54" s="8">
        <f>D20/D18*100</f>
        <v>100</v>
      </c>
      <c r="E54" s="8">
        <f t="shared" ref="E54:H54" si="17">E20/E18*100</f>
        <v>100</v>
      </c>
      <c r="F54" s="8">
        <f t="shared" si="17"/>
        <v>100</v>
      </c>
      <c r="G54" s="8">
        <f t="shared" si="17"/>
        <v>100</v>
      </c>
      <c r="H54" s="8">
        <f t="shared" si="17"/>
        <v>100</v>
      </c>
    </row>
    <row r="56" spans="1:8" x14ac:dyDescent="0.25">
      <c r="A56" s="20" t="s">
        <v>25</v>
      </c>
    </row>
    <row r="57" spans="1:8" x14ac:dyDescent="0.25">
      <c r="A57" s="20" t="s">
        <v>26</v>
      </c>
      <c r="B57" s="8">
        <f>((B12/B10)-1)*100</f>
        <v>5.0001042122595374</v>
      </c>
      <c r="C57" s="8">
        <f t="shared" ref="C57:H57" si="18">((C12/C10)-1)*100</f>
        <v>6.2030834366252119</v>
      </c>
      <c r="D57" s="8">
        <f t="shared" si="18"/>
        <v>0.22651298753939564</v>
      </c>
      <c r="E57" s="8">
        <f t="shared" si="18"/>
        <v>-0.62925712083367058</v>
      </c>
      <c r="F57" s="8">
        <f t="shared" si="18"/>
        <v>1.7705268788446027</v>
      </c>
      <c r="G57" s="8">
        <f t="shared" si="18"/>
        <v>1.2875536480686733</v>
      </c>
      <c r="H57" s="8">
        <f t="shared" si="18"/>
        <v>13.108121378768534</v>
      </c>
    </row>
    <row r="58" spans="1:8" x14ac:dyDescent="0.25">
      <c r="A58" s="20" t="s">
        <v>27</v>
      </c>
      <c r="B58" s="8">
        <f>((B33/B32)-1)*100</f>
        <v>-18.326006980900555</v>
      </c>
      <c r="C58" s="8">
        <f t="shared" ref="C58:H58" si="19">((C33/C32)-1)*100</f>
        <v>-14.43123076203625</v>
      </c>
      <c r="D58" s="8">
        <f t="shared" si="19"/>
        <v>-27.16745930882789</v>
      </c>
      <c r="E58" s="8">
        <f t="shared" si="19"/>
        <v>-28.967413200843517</v>
      </c>
      <c r="F58" s="8">
        <f t="shared" si="19"/>
        <v>-23.682137918818789</v>
      </c>
      <c r="G58" s="8">
        <f t="shared" si="19"/>
        <v>-32.392367147492408</v>
      </c>
      <c r="H58" s="8">
        <f t="shared" si="19"/>
        <v>-27.299348336377705</v>
      </c>
    </row>
    <row r="59" spans="1:8" x14ac:dyDescent="0.25">
      <c r="A59" s="20" t="s">
        <v>28</v>
      </c>
      <c r="B59" s="8">
        <f>((B35/B34)-1)*100</f>
        <v>-22.215321944829636</v>
      </c>
      <c r="C59" s="8">
        <f>((C35/C34)-1)*100</f>
        <v>-19.429110277174409</v>
      </c>
      <c r="D59" s="8">
        <f>((D35/D34)-1)*100</f>
        <v>-27.332061627019833</v>
      </c>
      <c r="E59" s="8">
        <f t="shared" ref="E59:H59" si="20">((E35/E34)-1)*100</f>
        <v>-28.517605141051138</v>
      </c>
      <c r="F59" s="8">
        <f t="shared" si="20"/>
        <v>-25.009858530028239</v>
      </c>
      <c r="G59" s="8">
        <f t="shared" si="20"/>
        <v>-33.251786209176828</v>
      </c>
      <c r="H59" s="8">
        <f t="shared" si="20"/>
        <v>-35.724640479026739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s="20" t="s">
        <v>29</v>
      </c>
    </row>
    <row r="62" spans="1:8" x14ac:dyDescent="0.25">
      <c r="A62" s="20" t="s">
        <v>43</v>
      </c>
      <c r="B62" s="13">
        <f>B17/(B11*3)</f>
        <v>11640.069943868626</v>
      </c>
      <c r="C62" s="13">
        <f t="shared" ref="C62:H62" si="21">C17/(C11*3)</f>
        <v>11666.453087871732</v>
      </c>
      <c r="D62" s="13">
        <f t="shared" si="21"/>
        <v>11591.173247763219</v>
      </c>
      <c r="E62" s="13">
        <f t="shared" si="21"/>
        <v>11573.338586493552</v>
      </c>
      <c r="F62" s="13">
        <f t="shared" si="21"/>
        <v>11623.980389772963</v>
      </c>
      <c r="G62" s="13">
        <f t="shared" si="21"/>
        <v>8626.2060252672491</v>
      </c>
      <c r="H62" s="13">
        <f t="shared" si="21"/>
        <v>11851.007077864389</v>
      </c>
    </row>
    <row r="63" spans="1:8" x14ac:dyDescent="0.25">
      <c r="A63" s="20" t="s">
        <v>44</v>
      </c>
      <c r="B63" s="13">
        <f>B18/(B12*3)</f>
        <v>7230.4244003996619</v>
      </c>
      <c r="C63" s="13">
        <f t="shared" ref="C63:H63" si="22">C18/(C12*3)</f>
        <v>7970.6408865322255</v>
      </c>
      <c r="D63" s="13">
        <f t="shared" si="22"/>
        <v>5981.5139634242987</v>
      </c>
      <c r="E63" s="13">
        <f t="shared" si="22"/>
        <v>6030.6419615082359</v>
      </c>
      <c r="F63" s="13">
        <f t="shared" si="22"/>
        <v>5894.9654382599238</v>
      </c>
      <c r="G63" s="13">
        <f t="shared" si="22"/>
        <v>5324.3235399940522</v>
      </c>
      <c r="H63" s="13">
        <f t="shared" si="22"/>
        <v>5075.6923539796353</v>
      </c>
    </row>
    <row r="64" spans="1:8" x14ac:dyDescent="0.25">
      <c r="A64" s="20" t="s">
        <v>30</v>
      </c>
      <c r="B64" s="13">
        <f>(B63/B62)*B46</f>
        <v>53.086026224378386</v>
      </c>
      <c r="C64" s="13">
        <f t="shared" ref="C64:H64" si="23">(C63/C62)*C46</f>
        <v>61.391572617941392</v>
      </c>
      <c r="D64" s="13">
        <f t="shared" si="23"/>
        <v>39.112813111065805</v>
      </c>
      <c r="E64" s="13">
        <f t="shared" si="23"/>
        <v>39.019112189410784</v>
      </c>
      <c r="F64" s="13">
        <f t="shared" si="23"/>
        <v>39.289156123597877</v>
      </c>
      <c r="G64" s="13">
        <f t="shared" si="23"/>
        <v>50.189586185441719</v>
      </c>
      <c r="H64" s="13">
        <f t="shared" si="23"/>
        <v>35.29717477254291</v>
      </c>
    </row>
    <row r="65" spans="1:8" x14ac:dyDescent="0.25">
      <c r="A65" s="20" t="s">
        <v>45</v>
      </c>
      <c r="B65" s="13">
        <f>B17/B11</f>
        <v>34920.209831605876</v>
      </c>
      <c r="C65" s="13">
        <f t="shared" ref="C65:H65" si="24">C17/C11</f>
        <v>34999.359263615195</v>
      </c>
      <c r="D65" s="13">
        <f t="shared" si="24"/>
        <v>34773.51974328966</v>
      </c>
      <c r="E65" s="13">
        <f t="shared" si="24"/>
        <v>34720.015759480659</v>
      </c>
      <c r="F65" s="13">
        <f t="shared" si="24"/>
        <v>34871.941169318889</v>
      </c>
      <c r="G65" s="13">
        <f t="shared" si="24"/>
        <v>25878.618075801751</v>
      </c>
      <c r="H65" s="13">
        <f t="shared" si="24"/>
        <v>35553.021233593172</v>
      </c>
    </row>
    <row r="66" spans="1:8" x14ac:dyDescent="0.25">
      <c r="A66" s="20" t="s">
        <v>46</v>
      </c>
      <c r="B66" s="13">
        <f>B18/B12</f>
        <v>21691.273201198986</v>
      </c>
      <c r="C66" s="13">
        <f t="shared" ref="C66:H66" si="25">C18/C12</f>
        <v>23911.922659596676</v>
      </c>
      <c r="D66" s="13">
        <f t="shared" si="25"/>
        <v>17944.541890272896</v>
      </c>
      <c r="E66" s="13">
        <f t="shared" si="25"/>
        <v>18091.92588452471</v>
      </c>
      <c r="F66" s="13">
        <f t="shared" si="25"/>
        <v>17684.896314779769</v>
      </c>
      <c r="G66" s="13">
        <f t="shared" si="25"/>
        <v>15972.970619982156</v>
      </c>
      <c r="H66" s="13">
        <f t="shared" si="25"/>
        <v>15227.077061938904</v>
      </c>
    </row>
    <row r="67" spans="1:8" x14ac:dyDescent="0.25">
      <c r="B67" s="8"/>
      <c r="C67" s="8"/>
      <c r="D67" s="8"/>
      <c r="E67" s="8"/>
      <c r="F67" s="8"/>
    </row>
    <row r="68" spans="1:8" x14ac:dyDescent="0.25">
      <c r="A68" s="20" t="s">
        <v>31</v>
      </c>
      <c r="B68" s="8"/>
      <c r="C68" s="8"/>
      <c r="D68" s="8"/>
      <c r="E68" s="8"/>
      <c r="F68" s="8"/>
    </row>
    <row r="69" spans="1:8" x14ac:dyDescent="0.25">
      <c r="A69" s="20" t="s">
        <v>32</v>
      </c>
      <c r="B69" s="8">
        <f>(B24/B23)*100</f>
        <v>3.6263896032024907</v>
      </c>
      <c r="C69" s="8"/>
      <c r="D69" s="8"/>
      <c r="E69" s="8"/>
      <c r="F69" s="8"/>
      <c r="G69" s="8"/>
      <c r="H69" s="8"/>
    </row>
    <row r="70" spans="1:8" x14ac:dyDescent="0.25">
      <c r="A70" s="20" t="s">
        <v>33</v>
      </c>
      <c r="B70" s="8">
        <f>(B18/B24)*100</f>
        <v>1805.9597405756631</v>
      </c>
      <c r="C70" s="8"/>
      <c r="D70" s="8"/>
      <c r="E70" s="8"/>
      <c r="F70" s="8"/>
      <c r="G70" s="8"/>
      <c r="H70" s="8"/>
    </row>
    <row r="71" spans="1:8" ht="15.75" thickBot="1" x14ac:dyDescent="0.3">
      <c r="A71" s="33"/>
      <c r="B71" s="33"/>
      <c r="C71" s="33"/>
      <c r="D71" s="33"/>
      <c r="E71" s="33"/>
      <c r="F71" s="33"/>
      <c r="G71" s="33"/>
      <c r="H71" s="33"/>
    </row>
    <row r="72" spans="1:8" ht="15.75" thickTop="1" x14ac:dyDescent="0.25"/>
    <row r="73" spans="1:8" x14ac:dyDescent="0.25">
      <c r="A73" s="34" t="s">
        <v>34</v>
      </c>
    </row>
    <row r="74" spans="1:8" x14ac:dyDescent="0.25">
      <c r="A74" s="20" t="s">
        <v>85</v>
      </c>
    </row>
    <row r="75" spans="1:8" x14ac:dyDescent="0.25">
      <c r="A75" s="20" t="s">
        <v>86</v>
      </c>
      <c r="B75" s="35"/>
      <c r="C75" s="35"/>
      <c r="D75" s="35"/>
      <c r="E75" s="35"/>
    </row>
    <row r="76" spans="1:8" x14ac:dyDescent="0.25">
      <c r="A76" s="20" t="s">
        <v>87</v>
      </c>
    </row>
    <row r="79" spans="1:8" x14ac:dyDescent="0.25">
      <c r="A79" s="20" t="s">
        <v>39</v>
      </c>
    </row>
    <row r="80" spans="1:8" x14ac:dyDescent="0.25">
      <c r="A80" s="36" t="s">
        <v>40</v>
      </c>
    </row>
    <row r="81" spans="1:1" x14ac:dyDescent="0.25">
      <c r="A81" s="36" t="s">
        <v>41</v>
      </c>
    </row>
    <row r="82" spans="1:1" x14ac:dyDescent="0.25">
      <c r="A82" s="36" t="s">
        <v>42</v>
      </c>
    </row>
    <row r="83" spans="1:1" x14ac:dyDescent="0.25">
      <c r="A83" s="36" t="s">
        <v>48</v>
      </c>
    </row>
    <row r="84" spans="1:1" x14ac:dyDescent="0.25">
      <c r="A84" s="36" t="s">
        <v>88</v>
      </c>
    </row>
    <row r="85" spans="1:1" x14ac:dyDescent="0.25">
      <c r="A85" s="27"/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orientation="portrait" r:id="rId1"/>
  <ignoredErrors>
    <ignoredError sqref="D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85546875" customWidth="1"/>
    <col min="2" max="8" width="18.7109375" customWidth="1"/>
    <col min="9" max="9" width="17.85546875" bestFit="1" customWidth="1"/>
  </cols>
  <sheetData>
    <row r="2" spans="1:8" ht="15.75" x14ac:dyDescent="0.25">
      <c r="A2" s="46" t="s">
        <v>110</v>
      </c>
      <c r="B2" s="46"/>
      <c r="C2" s="46"/>
      <c r="D2" s="46"/>
      <c r="E2" s="46"/>
      <c r="F2" s="46"/>
      <c r="G2" s="46"/>
      <c r="H2" s="46"/>
    </row>
    <row r="4" spans="1:8" x14ac:dyDescent="0.25">
      <c r="A4" s="47" t="s">
        <v>0</v>
      </c>
      <c r="B4" s="49" t="s">
        <v>1</v>
      </c>
      <c r="C4" s="51" t="s">
        <v>2</v>
      </c>
      <c r="D4" s="51"/>
      <c r="E4" s="51"/>
      <c r="F4" s="51"/>
      <c r="G4" s="51"/>
      <c r="H4" s="51"/>
    </row>
    <row r="5" spans="1:8" ht="15.75" thickBot="1" x14ac:dyDescent="0.3">
      <c r="A5" s="48"/>
      <c r="B5" s="50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65</v>
      </c>
      <c r="B10" s="13">
        <f>(+'I Trimestre'!B10+'II trimestre'!B10)/2</f>
        <v>764454.5</v>
      </c>
      <c r="C10" s="13">
        <f>(+'I Trimestre'!C10+'II trimestre'!C10)/2</f>
        <v>499973.5</v>
      </c>
      <c r="D10" s="13">
        <f>(+'I Trimestre'!D10+'II trimestre'!D10)/2</f>
        <v>210236</v>
      </c>
      <c r="E10" s="13">
        <f>(+'I Trimestre'!E10+'II trimestre'!E10)/2</f>
        <v>136210</v>
      </c>
      <c r="F10" s="13">
        <f>(+'I Trimestre'!F10+'II trimestre'!F10)/2</f>
        <v>74026</v>
      </c>
      <c r="G10" s="13">
        <f>(+'I Trimestre'!G10+'II trimestre'!G10)/2</f>
        <v>4459</v>
      </c>
      <c r="H10" s="13">
        <f>(+'I Trimestre'!H10+'II trimestre'!H10)/2</f>
        <v>49786</v>
      </c>
    </row>
    <row r="11" spans="1:8" x14ac:dyDescent="0.25">
      <c r="A11" s="3" t="s">
        <v>111</v>
      </c>
      <c r="B11" s="13">
        <f>(+'I Trimestre'!B11+'II trimestre'!B11)/2</f>
        <v>764516</v>
      </c>
      <c r="C11" s="13">
        <f>(+'I Trimestre'!C11+'II trimestre'!C11)/2</f>
        <v>499956</v>
      </c>
      <c r="D11" s="13">
        <f>(+'I Trimestre'!D11+'II trimestre'!D11)/2</f>
        <v>210198</v>
      </c>
      <c r="E11" s="13">
        <f>(+'I Trimestre'!E11+'II trimestre'!E11)/2</f>
        <v>136172</v>
      </c>
      <c r="F11" s="13">
        <f>(+'I Trimestre'!F11+'II trimestre'!F11)/2</f>
        <v>74026</v>
      </c>
      <c r="G11" s="13">
        <f>(+'I Trimestre'!G11+'II trimestre'!G11)/2</f>
        <v>4459</v>
      </c>
      <c r="H11" s="13">
        <f>(+'I Trimestre'!H11+'II trimestre'!H11)/2</f>
        <v>49903</v>
      </c>
    </row>
    <row r="12" spans="1:8" x14ac:dyDescent="0.25">
      <c r="A12" s="3" t="s">
        <v>112</v>
      </c>
      <c r="B12" s="13">
        <f>(+'I Trimestre'!B12+'II trimestre'!B12)/2</f>
        <v>769697</v>
      </c>
      <c r="C12" s="13">
        <f>(+'I Trimestre'!C12+'II trimestre'!C12)/2</f>
        <v>502733.5</v>
      </c>
      <c r="D12" s="13">
        <f>(+'I Trimestre'!D12+'II trimestre'!D12)/2</f>
        <v>209492.5</v>
      </c>
      <c r="E12" s="13">
        <f>(+'I Trimestre'!E12+'II trimestre'!E12)/2</f>
        <v>134725</v>
      </c>
      <c r="F12" s="13">
        <f>(+'I Trimestre'!F12+'II trimestre'!F12)/2</f>
        <v>74767.5</v>
      </c>
      <c r="G12" s="13">
        <f>(+'I Trimestre'!G12+'II trimestre'!G12)/2</f>
        <v>4427</v>
      </c>
      <c r="H12" s="13">
        <f>(+'I Trimestre'!H12+'II trimestre'!H12)/2</f>
        <v>53044</v>
      </c>
    </row>
    <row r="13" spans="1:8" x14ac:dyDescent="0.25">
      <c r="A13" s="3" t="s">
        <v>80</v>
      </c>
      <c r="B13" s="13">
        <f>+'II trimestre'!B13</f>
        <v>764516</v>
      </c>
      <c r="C13" s="13">
        <f>+'II trimestre'!C13</f>
        <v>499956</v>
      </c>
      <c r="D13" s="13">
        <f>+'II trimestre'!D13</f>
        <v>210198</v>
      </c>
      <c r="E13" s="13">
        <f>+'II trimestre'!E13</f>
        <v>136172</v>
      </c>
      <c r="F13" s="13">
        <f>+'II trimestre'!F13</f>
        <v>74026</v>
      </c>
      <c r="G13" s="13">
        <f>+'II trimestre'!G13</f>
        <v>4459</v>
      </c>
      <c r="H13" s="13">
        <f>+'II trimestre'!H13</f>
        <v>49903</v>
      </c>
    </row>
    <row r="15" spans="1:8" x14ac:dyDescent="0.25">
      <c r="A15" s="5" t="s">
        <v>7</v>
      </c>
    </row>
    <row r="16" spans="1:8" x14ac:dyDescent="0.25">
      <c r="A16" s="3" t="s">
        <v>65</v>
      </c>
      <c r="B16" s="13">
        <f>+'I Trimestre'!B16+'II trimestre'!B16</f>
        <v>33482972338.970108</v>
      </c>
      <c r="C16" s="13">
        <f>+'I Trimestre'!C16+'II trimestre'!C16</f>
        <v>23079412931.390106</v>
      </c>
      <c r="D16" s="13">
        <f>+'I Trimestre'!D16+'II trimestre'!D16</f>
        <v>8333179011.1599998</v>
      </c>
      <c r="E16" s="13">
        <f>+'I Trimestre'!E16+'II trimestre'!E16</f>
        <v>5603227283.4399986</v>
      </c>
      <c r="F16" s="13">
        <f>+'I Trimestre'!F16+'II trimestre'!F16</f>
        <v>2729951727.7200003</v>
      </c>
      <c r="G16" s="13">
        <f>+'I Trimestre'!G16+'II trimestre'!G16</f>
        <v>170940807.11000001</v>
      </c>
      <c r="H16" s="13">
        <f>+'I Trimestre'!H16+'II trimestre'!H16</f>
        <v>1899439589.3100004</v>
      </c>
    </row>
    <row r="17" spans="1:9" x14ac:dyDescent="0.25">
      <c r="A17" s="3" t="s">
        <v>111</v>
      </c>
      <c r="B17" s="13">
        <f>+'I Trimestre'!B17+'II trimestre'!B17</f>
        <v>51575389124.360001</v>
      </c>
      <c r="C17" s="13">
        <f>+'I Trimestre'!C17+'II trimestre'!C17</f>
        <v>33765251733.600002</v>
      </c>
      <c r="D17" s="13">
        <f>+'I Trimestre'!D17+'II trimestre'!D17</f>
        <v>14142091633.879999</v>
      </c>
      <c r="E17" s="13">
        <f>+'I Trimestre'!E17+'II trimestre'!E17</f>
        <v>9143692212.5599995</v>
      </c>
      <c r="F17" s="13">
        <f>+'I Trimestre'!F17+'II trimestre'!F17</f>
        <v>4998399421.3199997</v>
      </c>
      <c r="G17" s="13">
        <f>+'I Trimestre'!G17+'II trimestre'!G17</f>
        <v>220735805.67999998</v>
      </c>
      <c r="H17" s="13">
        <f>+'I Trimestre'!H17+'II trimestre'!H17</f>
        <v>3447309951.1999998</v>
      </c>
    </row>
    <row r="18" spans="1:9" x14ac:dyDescent="0.25">
      <c r="A18" s="3" t="s">
        <v>112</v>
      </c>
      <c r="B18" s="13">
        <f>+'I Trimestre'!B18+'II trimestre'!B18</f>
        <v>51223666212.40007</v>
      </c>
      <c r="C18" s="13">
        <f>+'I Trimestre'!C18+'II trimestre'!C18</f>
        <v>33947399664.880066</v>
      </c>
      <c r="D18" s="13">
        <f>+'I Trimestre'!D18+'II trimestre'!D18</f>
        <v>13527658355.889999</v>
      </c>
      <c r="E18" s="13">
        <f>+'I Trimestre'!E18+'II trimestre'!E18</f>
        <v>8741890523.4899998</v>
      </c>
      <c r="F18" s="13">
        <f>+'I Trimestre'!F18+'II trimestre'!F18</f>
        <v>4785767832.3999996</v>
      </c>
      <c r="G18" s="13">
        <f>+'I Trimestre'!G18+'II trimestre'!G18</f>
        <v>243205722.85999998</v>
      </c>
      <c r="H18" s="13">
        <f>+'I Trimestre'!H18+'II trimestre'!H18</f>
        <v>3505402468.7699995</v>
      </c>
    </row>
    <row r="19" spans="1:9" x14ac:dyDescent="0.25">
      <c r="A19" s="3" t="s">
        <v>80</v>
      </c>
      <c r="B19" s="13">
        <f>+'II trimestre'!B19</f>
        <v>106787103462.62</v>
      </c>
      <c r="C19" s="13">
        <f>+'II trimestre'!C19</f>
        <v>69992558640</v>
      </c>
      <c r="D19" s="13">
        <f>+'II trimestre'!D19</f>
        <v>29237297212</v>
      </c>
      <c r="E19" s="13">
        <f>+'II trimestre'!E19</f>
        <v>18911575944</v>
      </c>
      <c r="F19" s="13">
        <f>+'II trimestre'!F19</f>
        <v>10325721268.000002</v>
      </c>
      <c r="G19" s="13">
        <f>+'II trimestre'!G19</f>
        <v>461571032</v>
      </c>
      <c r="H19" s="13">
        <f>+'II trimestre'!H19</f>
        <v>7095676578.6199999</v>
      </c>
      <c r="I19" s="6"/>
    </row>
    <row r="20" spans="1:9" x14ac:dyDescent="0.25">
      <c r="A20" s="3" t="s">
        <v>113</v>
      </c>
      <c r="B20" s="13">
        <f>B18</f>
        <v>51223666212.40007</v>
      </c>
      <c r="C20" s="13">
        <f t="shared" ref="C20:H20" si="0">C18</f>
        <v>33947399664.880066</v>
      </c>
      <c r="D20" s="13">
        <f t="shared" si="0"/>
        <v>13527658355.889999</v>
      </c>
      <c r="E20" s="13">
        <f t="shared" si="0"/>
        <v>8741890523.4899998</v>
      </c>
      <c r="F20" s="13">
        <f t="shared" si="0"/>
        <v>4785767832.3999996</v>
      </c>
      <c r="G20" s="13">
        <f t="shared" si="0"/>
        <v>243205722.85999998</v>
      </c>
      <c r="H20" s="13">
        <f t="shared" si="0"/>
        <v>3505402468.7699995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111</v>
      </c>
      <c r="B23" s="13">
        <f>'I Trimestre'!B23+'II trimestre'!B23</f>
        <v>51575389124.360001</v>
      </c>
      <c r="I23" s="11"/>
    </row>
    <row r="24" spans="1:9" x14ac:dyDescent="0.25">
      <c r="A24" s="3" t="s">
        <v>112</v>
      </c>
      <c r="B24" s="13">
        <f>'I Trimestre'!B24+'II trimestre'!B24</f>
        <v>35011414592</v>
      </c>
    </row>
    <row r="26" spans="1:9" x14ac:dyDescent="0.25">
      <c r="A26" t="s">
        <v>9</v>
      </c>
    </row>
    <row r="27" spans="1:9" x14ac:dyDescent="0.25">
      <c r="A27" s="19" t="s">
        <v>66</v>
      </c>
      <c r="B27" s="38">
        <v>1.0088033727000001</v>
      </c>
      <c r="C27" s="38">
        <v>1.0088033727000001</v>
      </c>
      <c r="D27" s="38">
        <v>1.0088033727000001</v>
      </c>
      <c r="E27" s="38">
        <v>1.0088033727000001</v>
      </c>
      <c r="F27" s="38">
        <v>1.0088033727000001</v>
      </c>
      <c r="G27" s="38">
        <v>1.0088033727000001</v>
      </c>
      <c r="H27" s="38">
        <v>1.0088033727000001</v>
      </c>
    </row>
    <row r="28" spans="1:9" x14ac:dyDescent="0.25">
      <c r="A28" s="19" t="s">
        <v>114</v>
      </c>
      <c r="B28" s="38">
        <v>1.0303325644000001</v>
      </c>
      <c r="C28" s="38">
        <v>1.0303325644000001</v>
      </c>
      <c r="D28" s="38">
        <v>1.0303325644000001</v>
      </c>
      <c r="E28" s="38">
        <v>1.0303325644000001</v>
      </c>
      <c r="F28" s="38">
        <v>1.0303325644000001</v>
      </c>
      <c r="G28" s="38">
        <v>1.0303325644000001</v>
      </c>
      <c r="H28" s="38">
        <v>1.0303325644000001</v>
      </c>
    </row>
    <row r="29" spans="1:9" s="20" customFormat="1" x14ac:dyDescent="0.25">
      <c r="A29" s="19" t="s">
        <v>10</v>
      </c>
      <c r="B29" s="13">
        <f>C29+D29+G29+H29</f>
        <v>391067</v>
      </c>
      <c r="C29" s="13">
        <v>228125</v>
      </c>
      <c r="D29" s="13">
        <f>E29+F29</f>
        <v>139696</v>
      </c>
      <c r="E29" s="17">
        <v>120334</v>
      </c>
      <c r="F29" s="17">
        <v>19362</v>
      </c>
      <c r="G29" s="13">
        <v>2075</v>
      </c>
      <c r="H29" s="13">
        <v>21171</v>
      </c>
    </row>
    <row r="31" spans="1:9" x14ac:dyDescent="0.25">
      <c r="A31" s="3" t="s">
        <v>11</v>
      </c>
    </row>
    <row r="32" spans="1:9" x14ac:dyDescent="0.25">
      <c r="A32" s="3" t="s">
        <v>67</v>
      </c>
      <c r="B32" s="6">
        <f>B16/B27</f>
        <v>33190781519.053604</v>
      </c>
      <c r="C32" s="6">
        <f t="shared" ref="C32:H32" si="1">C16/C27</f>
        <v>22878009288.985107</v>
      </c>
      <c r="D32" s="6">
        <f t="shared" ref="D32" si="2">D16/D27</f>
        <v>8260459110.933342</v>
      </c>
      <c r="E32" s="6">
        <f t="shared" si="1"/>
        <v>5554330442.4561014</v>
      </c>
      <c r="F32" s="6">
        <f>F16/F27</f>
        <v>2706128668.4772401</v>
      </c>
      <c r="G32" s="6">
        <f t="shared" si="1"/>
        <v>169449083.67275524</v>
      </c>
      <c r="H32" s="6">
        <f t="shared" si="1"/>
        <v>1882864035.4623988</v>
      </c>
    </row>
    <row r="33" spans="1:8" x14ac:dyDescent="0.25">
      <c r="A33" s="3" t="s">
        <v>115</v>
      </c>
      <c r="B33" s="6">
        <f>B18/B28</f>
        <v>49715662672.691963</v>
      </c>
      <c r="C33" s="6">
        <f t="shared" ref="C33:H33" si="3">C18/C28</f>
        <v>32948002264.345459</v>
      </c>
      <c r="D33" s="6">
        <f t="shared" ref="D33" si="4">D18/D28</f>
        <v>13129409690.90659</v>
      </c>
      <c r="E33" s="6">
        <f t="shared" si="3"/>
        <v>8484532883.4003401</v>
      </c>
      <c r="F33" s="6">
        <f t="shared" si="3"/>
        <v>4644876807.5062494</v>
      </c>
      <c r="G33" s="6">
        <f t="shared" si="3"/>
        <v>236045847.00438684</v>
      </c>
      <c r="H33" s="6">
        <f t="shared" si="3"/>
        <v>3402204870.4355202</v>
      </c>
    </row>
    <row r="34" spans="1:8" x14ac:dyDescent="0.25">
      <c r="A34" s="3" t="s">
        <v>68</v>
      </c>
      <c r="B34" s="6">
        <f>B32/B10</f>
        <v>43417.602380591132</v>
      </c>
      <c r="C34" s="6">
        <f t="shared" ref="C34:H34" si="5">C32/C10</f>
        <v>45758.443775490319</v>
      </c>
      <c r="D34" s="6">
        <f t="shared" ref="D34" si="6">D32/D10</f>
        <v>39291.363567292668</v>
      </c>
      <c r="E34" s="6">
        <f t="shared" si="5"/>
        <v>40777.699452728149</v>
      </c>
      <c r="F34" s="6">
        <f t="shared" si="5"/>
        <v>36556.462168390026</v>
      </c>
      <c r="G34" s="6">
        <f t="shared" si="5"/>
        <v>38001.588623627547</v>
      </c>
      <c r="H34" s="6">
        <f t="shared" si="5"/>
        <v>37819.14665693968</v>
      </c>
    </row>
    <row r="35" spans="1:8" x14ac:dyDescent="0.25">
      <c r="A35" s="3" t="s">
        <v>116</v>
      </c>
      <c r="B35" s="6">
        <f>B33/B12</f>
        <v>64591.212740457559</v>
      </c>
      <c r="C35" s="6">
        <f t="shared" ref="C35:H35" si="7">C33/C12</f>
        <v>65537.709868837977</v>
      </c>
      <c r="D35" s="6">
        <f t="shared" ref="D35" si="8">D33/D12</f>
        <v>62672.45696579395</v>
      </c>
      <c r="E35" s="6">
        <f t="shared" si="7"/>
        <v>62976.677553537505</v>
      </c>
      <c r="F35" s="6">
        <f t="shared" si="7"/>
        <v>62124.276022419494</v>
      </c>
      <c r="G35" s="6">
        <f t="shared" si="7"/>
        <v>53319.594986308301</v>
      </c>
      <c r="H35" s="6">
        <f t="shared" si="7"/>
        <v>64139.297006928588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195.49488962249436</v>
      </c>
      <c r="C40" s="7">
        <f t="shared" ref="C40:H40" si="9">((C11)/C29)*100</f>
        <v>219.15879452054793</v>
      </c>
      <c r="D40" s="7">
        <f t="shared" si="9"/>
        <v>150.4681594319093</v>
      </c>
      <c r="E40" s="7">
        <f t="shared" si="9"/>
        <v>113.16169993518042</v>
      </c>
      <c r="F40" s="7">
        <f t="shared" si="9"/>
        <v>382.32620597045764</v>
      </c>
      <c r="G40" s="7">
        <f t="shared" si="9"/>
        <v>214.89156626506025</v>
      </c>
      <c r="H40" s="7">
        <f t="shared" si="9"/>
        <v>235.71394832553966</v>
      </c>
    </row>
    <row r="41" spans="1:8" x14ac:dyDescent="0.25">
      <c r="A41" t="s">
        <v>15</v>
      </c>
      <c r="B41" s="7">
        <f>((B12)/B29)*100</f>
        <v>196.81972654302206</v>
      </c>
      <c r="C41" s="7">
        <f t="shared" ref="C41:H41" si="10">((C12)/C29)*100</f>
        <v>220.37632876712331</v>
      </c>
      <c r="D41" s="7">
        <f t="shared" si="10"/>
        <v>149.96313423433742</v>
      </c>
      <c r="E41" s="7">
        <f t="shared" si="10"/>
        <v>111.95921352236276</v>
      </c>
      <c r="F41" s="7">
        <f t="shared" si="10"/>
        <v>386.15587232723891</v>
      </c>
      <c r="G41" s="7">
        <f t="shared" si="10"/>
        <v>213.34939759036143</v>
      </c>
      <c r="H41" s="7">
        <f t="shared" si="10"/>
        <v>250.55028104482545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100.67768365868079</v>
      </c>
      <c r="C44" s="7">
        <f t="shared" ref="C44:H44" si="11">C12/C11*100</f>
        <v>100.55554888830216</v>
      </c>
      <c r="D44" s="7">
        <f t="shared" ref="D44" si="12">D12/D11*100</f>
        <v>99.664364075776163</v>
      </c>
      <c r="E44" s="7">
        <f t="shared" si="11"/>
        <v>98.937373321975159</v>
      </c>
      <c r="F44" s="7">
        <f t="shared" si="11"/>
        <v>101.00167508713156</v>
      </c>
      <c r="G44" s="7">
        <f t="shared" si="11"/>
        <v>99.282350302758474</v>
      </c>
      <c r="H44" s="7">
        <f t="shared" si="11"/>
        <v>106.29421076889165</v>
      </c>
    </row>
    <row r="45" spans="1:8" x14ac:dyDescent="0.25">
      <c r="A45" t="s">
        <v>18</v>
      </c>
      <c r="B45" s="7">
        <f>B18/B17*100</f>
        <v>99.31804118605514</v>
      </c>
      <c r="C45" s="7">
        <f t="shared" ref="C45:H45" si="13">C18/C17*100</f>
        <v>100.53945379325813</v>
      </c>
      <c r="D45" s="7">
        <f t="shared" ref="D45" si="14">D18/D17*100</f>
        <v>95.655287111009727</v>
      </c>
      <c r="E45" s="7">
        <f t="shared" si="13"/>
        <v>95.605695382899313</v>
      </c>
      <c r="F45" s="7">
        <f t="shared" si="13"/>
        <v>95.746006451324234</v>
      </c>
      <c r="G45" s="7">
        <f t="shared" si="13"/>
        <v>110.17955247939004</v>
      </c>
      <c r="H45" s="7">
        <f t="shared" si="13"/>
        <v>101.68515504530649</v>
      </c>
    </row>
    <row r="46" spans="1:8" x14ac:dyDescent="0.25">
      <c r="A46" t="s">
        <v>19</v>
      </c>
      <c r="B46" s="7">
        <f>AVERAGE(B44:B45)</f>
        <v>99.997862422367973</v>
      </c>
      <c r="C46" s="7">
        <f t="shared" ref="C46:H46" si="15">AVERAGE(C44:C45)</f>
        <v>100.54750134078014</v>
      </c>
      <c r="D46" s="7">
        <f t="shared" ref="D46" si="16">AVERAGE(D44:D45)</f>
        <v>97.659825593392952</v>
      </c>
      <c r="E46" s="7">
        <f t="shared" si="15"/>
        <v>97.271534352437243</v>
      </c>
      <c r="F46" s="7">
        <f t="shared" si="15"/>
        <v>98.373840769227897</v>
      </c>
      <c r="G46" s="7">
        <f t="shared" si="15"/>
        <v>104.73095139107426</v>
      </c>
      <c r="H46" s="7">
        <f t="shared" si="15"/>
        <v>103.98968290709907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100.67768365868079</v>
      </c>
      <c r="C49" s="7">
        <f t="shared" ref="C49:H49" si="17">C12/C13*100</f>
        <v>100.55554888830216</v>
      </c>
      <c r="D49" s="7">
        <f t="shared" si="17"/>
        <v>99.664364075776163</v>
      </c>
      <c r="E49" s="7">
        <f t="shared" si="17"/>
        <v>98.937373321975159</v>
      </c>
      <c r="F49" s="7">
        <f t="shared" si="17"/>
        <v>101.00167508713156</v>
      </c>
      <c r="G49" s="7">
        <f t="shared" si="17"/>
        <v>99.282350302758474</v>
      </c>
      <c r="H49" s="7">
        <f t="shared" si="17"/>
        <v>106.29421076889165</v>
      </c>
    </row>
    <row r="50" spans="1:8" x14ac:dyDescent="0.25">
      <c r="A50" t="s">
        <v>22</v>
      </c>
      <c r="B50" s="7">
        <f>B18/B19*100</f>
        <v>47.968026616931809</v>
      </c>
      <c r="C50" s="7">
        <f t="shared" ref="C50:H50" si="18">C18/C19*100</f>
        <v>48.501441188177239</v>
      </c>
      <c r="D50" s="7">
        <f t="shared" ref="D50" si="19">D18/D19*100</f>
        <v>46.268498273971026</v>
      </c>
      <c r="E50" s="7">
        <f t="shared" si="18"/>
        <v>46.225076901978149</v>
      </c>
      <c r="F50" s="7">
        <f t="shared" si="18"/>
        <v>46.348024590121042</v>
      </c>
      <c r="G50" s="7">
        <f t="shared" si="18"/>
        <v>52.690854927828312</v>
      </c>
      <c r="H50" s="7">
        <f t="shared" si="18"/>
        <v>49.401948213538034</v>
      </c>
    </row>
    <row r="51" spans="1:8" x14ac:dyDescent="0.25">
      <c r="A51" t="s">
        <v>23</v>
      </c>
      <c r="B51" s="7">
        <f>(B49+B50)/2</f>
        <v>74.3228551378063</v>
      </c>
      <c r="C51" s="7">
        <f t="shared" ref="C51:H51" si="20">(C49+C50)/2</f>
        <v>74.528495038239697</v>
      </c>
      <c r="D51" s="7">
        <f t="shared" ref="D51" si="21">(D49+D50)/2</f>
        <v>72.966431174873591</v>
      </c>
      <c r="E51" s="7">
        <f t="shared" si="20"/>
        <v>72.58122511197665</v>
      </c>
      <c r="F51" s="7">
        <f t="shared" si="20"/>
        <v>73.674849838626301</v>
      </c>
      <c r="G51" s="7">
        <f t="shared" si="20"/>
        <v>75.986602615293393</v>
      </c>
      <c r="H51" s="7">
        <f t="shared" si="20"/>
        <v>77.848079491214833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2">E20/E18*100</f>
        <v>100</v>
      </c>
      <c r="F54" s="7">
        <f t="shared" si="22"/>
        <v>100</v>
      </c>
      <c r="G54" s="7">
        <f t="shared" si="22"/>
        <v>100</v>
      </c>
      <c r="H54" s="7">
        <f t="shared" si="22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0.68578313032365834</v>
      </c>
      <c r="C57" s="7">
        <f t="shared" ref="C57:H57" si="23">((C12/C10)-1)*100</f>
        <v>0.5520292575506458</v>
      </c>
      <c r="D57" s="7">
        <f t="shared" ref="D57" si="24">((D12/D10)-1)*100</f>
        <v>-0.35365018360319356</v>
      </c>
      <c r="E57" s="7">
        <f t="shared" si="23"/>
        <v>-1.0902283239116017</v>
      </c>
      <c r="F57" s="7">
        <f t="shared" si="23"/>
        <v>1.0016750871315594</v>
      </c>
      <c r="G57" s="7">
        <f t="shared" si="23"/>
        <v>-0.71764969724152916</v>
      </c>
      <c r="H57" s="7">
        <f t="shared" si="23"/>
        <v>6.5440083557626538</v>
      </c>
    </row>
    <row r="58" spans="1:8" x14ac:dyDescent="0.25">
      <c r="A58" t="s">
        <v>27</v>
      </c>
      <c r="B58" s="7">
        <f>((B33/B32)-1)*100</f>
        <v>49.787562682584131</v>
      </c>
      <c r="C58" s="7">
        <f t="shared" ref="C58:H58" si="25">((C33/C32)-1)*100</f>
        <v>44.016036745857392</v>
      </c>
      <c r="D58" s="7">
        <f t="shared" si="25"/>
        <v>58.942856741810189</v>
      </c>
      <c r="E58" s="7">
        <f t="shared" si="25"/>
        <v>52.755277549682766</v>
      </c>
      <c r="F58" s="7">
        <f t="shared" si="25"/>
        <v>71.642866121364364</v>
      </c>
      <c r="G58" s="7">
        <f t="shared" si="25"/>
        <v>39.301931818200387</v>
      </c>
      <c r="H58" s="7">
        <f t="shared" si="25"/>
        <v>80.693072168644278</v>
      </c>
    </row>
    <row r="59" spans="1:8" x14ac:dyDescent="0.25">
      <c r="A59" t="s">
        <v>28</v>
      </c>
      <c r="B59" s="7">
        <f>((B35/B34)-1)*100</f>
        <v>48.76734135216001</v>
      </c>
      <c r="C59" s="7">
        <f t="shared" ref="C59:H59" si="26">((C35/C34)-1)*100</f>
        <v>43.225390685034746</v>
      </c>
      <c r="D59" s="7">
        <f t="shared" ref="D59" si="27">((D35/D34)-1)*100</f>
        <v>59.506953375281732</v>
      </c>
      <c r="E59" s="7">
        <f t="shared" si="26"/>
        <v>54.439015439170824</v>
      </c>
      <c r="F59" s="7">
        <f t="shared" si="26"/>
        <v>69.940613334672406</v>
      </c>
      <c r="G59" s="7">
        <f t="shared" si="26"/>
        <v>40.308857912210442</v>
      </c>
      <c r="H59" s="7">
        <f t="shared" si="26"/>
        <v>69.594775865095443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B17/(B11*6)</f>
        <v>11243.581805211837</v>
      </c>
      <c r="C62" s="4">
        <f t="shared" ref="C62:H62" si="28">C17/(C11*6)</f>
        <v>11256.074445751226</v>
      </c>
      <c r="D62" s="4">
        <f t="shared" si="28"/>
        <v>11213.309699965428</v>
      </c>
      <c r="E62" s="4">
        <f t="shared" si="28"/>
        <v>11191.351394510863</v>
      </c>
      <c r="F62" s="4">
        <f t="shared" si="28"/>
        <v>11253.702350795666</v>
      </c>
      <c r="G62" s="4">
        <f t="shared" si="28"/>
        <v>8250.572089407191</v>
      </c>
      <c r="H62" s="4">
        <f t="shared" si="28"/>
        <v>11513.369106733729</v>
      </c>
    </row>
    <row r="63" spans="1:8" x14ac:dyDescent="0.25">
      <c r="A63" t="s">
        <v>44</v>
      </c>
      <c r="B63" s="4">
        <f>B18/(B12*6)</f>
        <v>11091.738310096933</v>
      </c>
      <c r="C63" s="4">
        <f t="shared" ref="C63:H63" si="29">C18/(C12*6)</f>
        <v>11254.272779010505</v>
      </c>
      <c r="D63" s="4">
        <f t="shared" si="29"/>
        <v>10762.24555046919</v>
      </c>
      <c r="E63" s="4">
        <f t="shared" si="29"/>
        <v>10814.486946854704</v>
      </c>
      <c r="F63" s="4">
        <f t="shared" si="29"/>
        <v>10668.110770945486</v>
      </c>
      <c r="G63" s="4">
        <f t="shared" si="29"/>
        <v>9156.1525058354036</v>
      </c>
      <c r="H63" s="4">
        <f t="shared" si="29"/>
        <v>11014.134393993663</v>
      </c>
    </row>
    <row r="64" spans="1:8" x14ac:dyDescent="0.25">
      <c r="A64" t="s">
        <v>30</v>
      </c>
      <c r="B64" s="10">
        <f>(B63/B62)*B46</f>
        <v>98.647400870410095</v>
      </c>
      <c r="C64" s="10">
        <f t="shared" ref="C64:H64" si="30">(C63/C62)*C46</f>
        <v>100.53140753384049</v>
      </c>
      <c r="D64" s="10">
        <f t="shared" si="30"/>
        <v>93.731382756273192</v>
      </c>
      <c r="E64" s="10">
        <f t="shared" si="30"/>
        <v>93.995952899032218</v>
      </c>
      <c r="F64" s="10">
        <f t="shared" si="30"/>
        <v>93.254912701265525</v>
      </c>
      <c r="G64" s="10">
        <f t="shared" si="30"/>
        <v>116.22619045400164</v>
      </c>
      <c r="H64" s="10">
        <f t="shared" si="30"/>
        <v>99.480554519675707</v>
      </c>
    </row>
    <row r="65" spans="1:8" x14ac:dyDescent="0.25">
      <c r="A65" t="s">
        <v>45</v>
      </c>
      <c r="B65" s="10">
        <f>B17/B11</f>
        <v>67461.490831271032</v>
      </c>
      <c r="C65" s="10">
        <f t="shared" ref="C65:H66" si="31">C17/C11</f>
        <v>67536.446674507359</v>
      </c>
      <c r="D65" s="10">
        <f t="shared" si="31"/>
        <v>67279.858199792579</v>
      </c>
      <c r="E65" s="10">
        <f t="shared" si="31"/>
        <v>67148.108367065171</v>
      </c>
      <c r="F65" s="10">
        <f t="shared" si="31"/>
        <v>67522.214104774001</v>
      </c>
      <c r="G65" s="10">
        <f t="shared" si="31"/>
        <v>49503.432536443142</v>
      </c>
      <c r="H65" s="10">
        <f t="shared" si="31"/>
        <v>69080.214640402381</v>
      </c>
    </row>
    <row r="66" spans="1:8" x14ac:dyDescent="0.25">
      <c r="A66" t="s">
        <v>46</v>
      </c>
      <c r="B66" s="10">
        <f>B18/B12</f>
        <v>66550.429860581586</v>
      </c>
      <c r="C66" s="10">
        <f t="shared" si="31"/>
        <v>67525.636674063033</v>
      </c>
      <c r="D66" s="10">
        <f t="shared" si="31"/>
        <v>64573.473302815131</v>
      </c>
      <c r="E66" s="10">
        <f t="shared" si="31"/>
        <v>64886.921681128224</v>
      </c>
      <c r="F66" s="10">
        <f t="shared" si="31"/>
        <v>64008.664625672915</v>
      </c>
      <c r="G66" s="10">
        <f t="shared" si="31"/>
        <v>54936.915035012418</v>
      </c>
      <c r="H66" s="10">
        <f t="shared" si="31"/>
        <v>66084.80636396198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67.883956255917937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146.30561720892169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85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9" spans="1:8" x14ac:dyDescent="0.25">
      <c r="A79" t="s">
        <v>39</v>
      </c>
    </row>
    <row r="80" spans="1:8" x14ac:dyDescent="0.25">
      <c r="A80" s="15" t="s">
        <v>40</v>
      </c>
    </row>
    <row r="81" spans="1:1" x14ac:dyDescent="0.25">
      <c r="A81" s="15" t="s">
        <v>41</v>
      </c>
    </row>
    <row r="82" spans="1:1" x14ac:dyDescent="0.25">
      <c r="A82" s="15" t="s">
        <v>42</v>
      </c>
    </row>
    <row r="83" spans="1:1" x14ac:dyDescent="0.25">
      <c r="A83" s="15" t="s">
        <v>48</v>
      </c>
    </row>
    <row r="84" spans="1:1" x14ac:dyDescent="0.25">
      <c r="A84" s="15" t="s">
        <v>88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customWidth="1"/>
    <col min="2" max="8" width="18.7109375" customWidth="1"/>
    <col min="9" max="9" width="17.85546875" bestFit="1" customWidth="1"/>
  </cols>
  <sheetData>
    <row r="2" spans="1:8" ht="15.75" x14ac:dyDescent="0.25">
      <c r="A2" s="46" t="s">
        <v>110</v>
      </c>
      <c r="B2" s="46"/>
      <c r="C2" s="46"/>
      <c r="D2" s="46"/>
      <c r="E2" s="46"/>
      <c r="F2" s="46"/>
      <c r="G2" s="46"/>
      <c r="H2" s="46"/>
    </row>
    <row r="4" spans="1:8" x14ac:dyDescent="0.25">
      <c r="A4" s="47" t="s">
        <v>0</v>
      </c>
      <c r="B4" s="49" t="s">
        <v>1</v>
      </c>
      <c r="C4" s="51" t="s">
        <v>2</v>
      </c>
      <c r="D4" s="51"/>
      <c r="E4" s="51"/>
      <c r="F4" s="51"/>
      <c r="G4" s="51"/>
      <c r="H4" s="51"/>
    </row>
    <row r="5" spans="1:8" ht="15.75" thickBot="1" x14ac:dyDescent="0.3">
      <c r="A5" s="48"/>
      <c r="B5" s="50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69</v>
      </c>
      <c r="B10" s="13">
        <f>(+'I Trimestre'!B10+'II trimestre'!B10+'III Trimestre'!B10)/3</f>
        <v>764688.33333333337</v>
      </c>
      <c r="C10" s="13">
        <f>(+'I Trimestre'!C10+'II trimestre'!C10+'III Trimestre'!C10)/3</f>
        <v>499987</v>
      </c>
      <c r="D10" s="13">
        <f>(+'I Trimestre'!D10+'II trimestre'!D10+'III Trimestre'!D10)/3</f>
        <v>210224.66666666666</v>
      </c>
      <c r="E10" s="13">
        <f>(+'I Trimestre'!E10+'II trimestre'!E10+'III Trimestre'!E10)/3</f>
        <v>136255.66666666666</v>
      </c>
      <c r="F10" s="13">
        <f>(+'I Trimestre'!F10+'II trimestre'!F10+'III Trimestre'!F10)/3</f>
        <v>73969</v>
      </c>
      <c r="G10" s="13">
        <f>(+'I Trimestre'!G10+'II trimestre'!G10+'III Trimestre'!G10)/3</f>
        <v>4459</v>
      </c>
      <c r="H10" s="13">
        <f>(+'I Trimestre'!H10+'II trimestre'!H10+'III Trimestre'!H10)/3</f>
        <v>50017.666666666664</v>
      </c>
    </row>
    <row r="11" spans="1:8" x14ac:dyDescent="0.25">
      <c r="A11" s="3" t="s">
        <v>117</v>
      </c>
      <c r="B11" s="13">
        <f>(+'I Trimestre'!B11+'II trimestre'!B11+'III Trimestre'!B11)/3</f>
        <v>764516</v>
      </c>
      <c r="C11" s="13">
        <f>(+'I Trimestre'!C11+'II trimestre'!C11+'III Trimestre'!C11)/3</f>
        <v>499956</v>
      </c>
      <c r="D11" s="13">
        <f>(+'I Trimestre'!D11+'II trimestre'!D11+'III Trimestre'!D11)/3</f>
        <v>210198</v>
      </c>
      <c r="E11" s="13">
        <f>(+'I Trimestre'!E11+'II trimestre'!E11+'III Trimestre'!E11)/3</f>
        <v>136172</v>
      </c>
      <c r="F11" s="13">
        <f>(+'I Trimestre'!F11+'II trimestre'!F11+'III Trimestre'!F11)/3</f>
        <v>74026</v>
      </c>
      <c r="G11" s="13">
        <f>(+'I Trimestre'!G11+'II trimestre'!G11+'III Trimestre'!G11)/3</f>
        <v>4459</v>
      </c>
      <c r="H11" s="13">
        <f>(+'I Trimestre'!H11+'II trimestre'!H11+'III Trimestre'!H11)/3</f>
        <v>49903</v>
      </c>
    </row>
    <row r="12" spans="1:8" x14ac:dyDescent="0.25">
      <c r="A12" s="3" t="s">
        <v>118</v>
      </c>
      <c r="B12" s="13">
        <f>(+'I Trimestre'!B12+'II trimestre'!B12+'III Trimestre'!B12)/3</f>
        <v>770580.33333333337</v>
      </c>
      <c r="C12" s="13">
        <f>(+'I Trimestre'!C12+'II trimestre'!C12+'III Trimestre'!C12)/3</f>
        <v>502767</v>
      </c>
      <c r="D12" s="13">
        <f>(+'I Trimestre'!D12+'II trimestre'!D12+'III Trimestre'!D12)/3</f>
        <v>209560</v>
      </c>
      <c r="E12" s="13">
        <f>(+'I Trimestre'!E12+'II trimestre'!E12+'III Trimestre'!E12)/3</f>
        <v>134864.66666666666</v>
      </c>
      <c r="F12" s="13">
        <f>(+'I Trimestre'!F12+'II trimestre'!F12+'III Trimestre'!F12)/3</f>
        <v>74695.333333333328</v>
      </c>
      <c r="G12" s="13">
        <f>(+'I Trimestre'!G12+'II trimestre'!G12+'III Trimestre'!G12)/3</f>
        <v>4427</v>
      </c>
      <c r="H12" s="13">
        <f>(+'I Trimestre'!H12+'II trimestre'!H12+'III Trimestre'!H12)/3</f>
        <v>53826.333333333336</v>
      </c>
    </row>
    <row r="13" spans="1:8" x14ac:dyDescent="0.25">
      <c r="A13" s="3" t="s">
        <v>80</v>
      </c>
      <c r="B13" s="13">
        <f>+'III Trimestre'!B13</f>
        <v>764516</v>
      </c>
      <c r="C13" s="13">
        <f>+'III Trimestre'!C13</f>
        <v>499956</v>
      </c>
      <c r="D13" s="13">
        <f>+'III Trimestre'!D13</f>
        <v>210198</v>
      </c>
      <c r="E13" s="13">
        <f>+'III Trimestre'!E13</f>
        <v>136172</v>
      </c>
      <c r="F13" s="13">
        <f>+'III Trimestre'!F13</f>
        <v>74026</v>
      </c>
      <c r="G13" s="13">
        <f>+'III Trimestre'!G13</f>
        <v>4459</v>
      </c>
      <c r="H13" s="13">
        <f>+'III Trimestre'!H13</f>
        <v>49903</v>
      </c>
    </row>
    <row r="15" spans="1:8" x14ac:dyDescent="0.25">
      <c r="A15" s="5" t="s">
        <v>7</v>
      </c>
    </row>
    <row r="16" spans="1:8" x14ac:dyDescent="0.25">
      <c r="A16" s="3" t="s">
        <v>69</v>
      </c>
      <c r="B16" s="13">
        <f>+'I Trimestre'!B16+'II trimestre'!B16+'III Trimestre'!B16</f>
        <v>54151651799.940201</v>
      </c>
      <c r="C16" s="13">
        <f>+'I Trimestre'!C16+'II trimestre'!C16+'III Trimestre'!C16</f>
        <v>37312116589.650192</v>
      </c>
      <c r="D16" s="13">
        <f>+'I Trimestre'!D16+'II trimestre'!D16+'III Trimestre'!D16</f>
        <v>13492831249.579998</v>
      </c>
      <c r="E16" s="13">
        <f>+'I Trimestre'!E16+'II trimestre'!E16+'III Trimestre'!E16</f>
        <v>9018478444.8199978</v>
      </c>
      <c r="F16" s="13">
        <f>+'I Trimestre'!F16+'II trimestre'!F16+'III Trimestre'!F16</f>
        <v>4474352804.7600002</v>
      </c>
      <c r="G16" s="13">
        <f>+'I Trimestre'!G16+'II trimestre'!G16+'III Trimestre'!G16</f>
        <v>279448519.79000002</v>
      </c>
      <c r="H16" s="13">
        <f>+'I Trimestre'!H16+'II trimestre'!H16+'III Trimestre'!H16</f>
        <v>3067255440.9200001</v>
      </c>
    </row>
    <row r="17" spans="1:9" x14ac:dyDescent="0.25">
      <c r="A17" s="3" t="s">
        <v>117</v>
      </c>
      <c r="B17" s="13">
        <f>+'I Trimestre'!B17+'II trimestre'!B17+'III Trimestre'!B17</f>
        <v>80090044323</v>
      </c>
      <c r="C17" s="13">
        <f>+'I Trimestre'!C17+'II trimestre'!C17+'III Trimestre'!C17</f>
        <v>52494418980</v>
      </c>
      <c r="D17" s="13">
        <f>+'I Trimestre'!D17+'II trimestre'!D17+'III Trimestre'!D17</f>
        <v>21927972909</v>
      </c>
      <c r="E17" s="13">
        <f>+'I Trimestre'!E17+'II trimestre'!E17+'III Trimestre'!E17</f>
        <v>14183681958</v>
      </c>
      <c r="F17" s="13">
        <f>+'I Trimestre'!F17+'II trimestre'!F17+'III Trimestre'!F17</f>
        <v>7744290951</v>
      </c>
      <c r="G17" s="13">
        <f>+'I Trimestre'!G17+'II trimestre'!G17+'III Trimestre'!G17</f>
        <v>346178274</v>
      </c>
      <c r="H17" s="13">
        <f>+'I Trimestre'!H17+'II trimestre'!H17+'III Trimestre'!H17</f>
        <v>5321474160</v>
      </c>
    </row>
    <row r="18" spans="1:9" x14ac:dyDescent="0.25">
      <c r="A18" s="3" t="s">
        <v>118</v>
      </c>
      <c r="B18" s="13">
        <f>+'I Trimestre'!B18+'II trimestre'!B18+'III Trimestre'!B18</f>
        <v>80905755843.450119</v>
      </c>
      <c r="C18" s="13">
        <f>+'I Trimestre'!C18+'II trimestre'!C18+'III Trimestre'!C18</f>
        <v>53548775986.410126</v>
      </c>
      <c r="D18" s="13">
        <f>+'I Trimestre'!D18+'II trimestre'!D18+'III Trimestre'!D18</f>
        <v>21441256523.749996</v>
      </c>
      <c r="E18" s="13">
        <f>+'I Trimestre'!E18+'II trimestre'!E18+'III Trimestre'!E18</f>
        <v>13821386201.749998</v>
      </c>
      <c r="F18" s="13">
        <f>+'I Trimestre'!F18+'II trimestre'!F18+'III Trimestre'!F18</f>
        <v>7619870321.999999</v>
      </c>
      <c r="G18" s="13">
        <f>+'I Trimestre'!G18+'II trimestre'!G18+'III Trimestre'!G18</f>
        <v>388126363.49000001</v>
      </c>
      <c r="H18" s="13">
        <f>+'I Trimestre'!H18+'II trimestre'!H18+'III Trimestre'!H18</f>
        <v>5527596969.7999992</v>
      </c>
    </row>
    <row r="19" spans="1:9" x14ac:dyDescent="0.25">
      <c r="A19" s="3" t="s">
        <v>80</v>
      </c>
      <c r="B19" s="13">
        <f>+'III Trimestre'!B19</f>
        <v>106787103462.62</v>
      </c>
      <c r="C19" s="13">
        <f>+'III Trimestre'!C19</f>
        <v>69992558640</v>
      </c>
      <c r="D19" s="13">
        <f>+'III Trimestre'!D19</f>
        <v>29237297212</v>
      </c>
      <c r="E19" s="13">
        <f>+'III Trimestre'!E19</f>
        <v>18911575944</v>
      </c>
      <c r="F19" s="13">
        <f>+'III Trimestre'!F19</f>
        <v>10325721268.000002</v>
      </c>
      <c r="G19" s="13">
        <f>+'III Trimestre'!G19</f>
        <v>461571032</v>
      </c>
      <c r="H19" s="13">
        <f>+'III Trimestre'!H19</f>
        <v>7095676578.6199999</v>
      </c>
      <c r="I19" s="6"/>
    </row>
    <row r="20" spans="1:9" x14ac:dyDescent="0.25">
      <c r="A20" s="3" t="s">
        <v>119</v>
      </c>
      <c r="B20" s="13">
        <f>B18</f>
        <v>80905755843.450119</v>
      </c>
      <c r="C20" s="13">
        <f t="shared" ref="C20:H20" si="0">C18</f>
        <v>53548775986.410126</v>
      </c>
      <c r="D20" s="13">
        <f t="shared" si="0"/>
        <v>21441256523.749996</v>
      </c>
      <c r="E20" s="13">
        <f t="shared" si="0"/>
        <v>13821386201.749998</v>
      </c>
      <c r="F20" s="13">
        <f t="shared" si="0"/>
        <v>7619870321.999999</v>
      </c>
      <c r="G20" s="13">
        <f t="shared" si="0"/>
        <v>388126363.49000001</v>
      </c>
      <c r="H20" s="13">
        <f t="shared" si="0"/>
        <v>5527596969.7999992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117</v>
      </c>
      <c r="B23" s="13">
        <f>'I Trimestre'!B23+'II trimestre'!B23+'III Trimestre'!B23</f>
        <v>80090044323</v>
      </c>
      <c r="I23" s="11"/>
    </row>
    <row r="24" spans="1:9" x14ac:dyDescent="0.25">
      <c r="A24" s="3" t="s">
        <v>118</v>
      </c>
      <c r="B24" s="13">
        <f>'I Trimestre'!B24+'II trimestre'!B24+'III Trimestre'!B24</f>
        <v>48378327102</v>
      </c>
    </row>
    <row r="26" spans="1:9" x14ac:dyDescent="0.25">
      <c r="A26" t="s">
        <v>9</v>
      </c>
    </row>
    <row r="27" spans="1:9" x14ac:dyDescent="0.25">
      <c r="A27" s="19" t="s">
        <v>70</v>
      </c>
      <c r="B27" s="38">
        <v>1.0123857379999999</v>
      </c>
      <c r="C27" s="38">
        <v>1.0123857379999999</v>
      </c>
      <c r="D27" s="38">
        <v>1.0123857379999999</v>
      </c>
      <c r="E27" s="38">
        <v>1.0123857379999999</v>
      </c>
      <c r="F27" s="38">
        <v>1.0123857379999999</v>
      </c>
      <c r="G27" s="38">
        <v>1.0123857379999999</v>
      </c>
      <c r="H27" s="38">
        <v>1.0123857379999999</v>
      </c>
    </row>
    <row r="28" spans="1:9" x14ac:dyDescent="0.25">
      <c r="A28" s="19" t="s">
        <v>120</v>
      </c>
      <c r="B28" s="38">
        <v>1.0303325644000001</v>
      </c>
      <c r="C28" s="38">
        <v>1.0303325644000001</v>
      </c>
      <c r="D28" s="38">
        <v>1.0303325644000001</v>
      </c>
      <c r="E28" s="38">
        <v>1.0303325644000001</v>
      </c>
      <c r="F28" s="38">
        <v>1.0303325644000001</v>
      </c>
      <c r="G28" s="38">
        <v>1.0303325644000001</v>
      </c>
      <c r="H28" s="38">
        <v>1.0303325644000001</v>
      </c>
    </row>
    <row r="29" spans="1:9" s="20" customFormat="1" x14ac:dyDescent="0.25">
      <c r="A29" s="19" t="s">
        <v>10</v>
      </c>
      <c r="B29" s="13">
        <f>C29+D29+G29+H29</f>
        <v>391067</v>
      </c>
      <c r="C29" s="13">
        <v>228125</v>
      </c>
      <c r="D29" s="13">
        <f>E29+F29</f>
        <v>139696</v>
      </c>
      <c r="E29" s="17">
        <v>120334</v>
      </c>
      <c r="F29" s="17">
        <v>19362</v>
      </c>
      <c r="G29" s="13">
        <v>2075</v>
      </c>
      <c r="H29" s="13">
        <v>21171</v>
      </c>
    </row>
    <row r="31" spans="1:9" x14ac:dyDescent="0.25">
      <c r="A31" s="3" t="s">
        <v>11</v>
      </c>
    </row>
    <row r="32" spans="1:9" x14ac:dyDescent="0.25">
      <c r="A32" s="3" t="s">
        <v>71</v>
      </c>
      <c r="B32" s="6">
        <f>B16/B27</f>
        <v>53489149211.957993</v>
      </c>
      <c r="C32" s="6">
        <f t="shared" ref="C32:H32" si="1">C16/C27</f>
        <v>36855632383.128456</v>
      </c>
      <c r="D32" s="6">
        <f t="shared" ref="D32" si="2">D16/D27</f>
        <v>13327757141.49778</v>
      </c>
      <c r="E32" s="6">
        <f t="shared" si="1"/>
        <v>8908144500.9649067</v>
      </c>
      <c r="F32" s="6">
        <f t="shared" si="1"/>
        <v>4419612640.5328722</v>
      </c>
      <c r="G32" s="6">
        <f t="shared" si="1"/>
        <v>276029688.38938749</v>
      </c>
      <c r="H32" s="6">
        <f t="shared" si="1"/>
        <v>3029729998.9423599</v>
      </c>
    </row>
    <row r="33" spans="1:8" x14ac:dyDescent="0.25">
      <c r="A33" s="3" t="s">
        <v>121</v>
      </c>
      <c r="B33" s="6">
        <f>B18/B28</f>
        <v>78523923865.848557</v>
      </c>
      <c r="C33" s="6">
        <f t="shared" ref="C33:H33" si="3">C18/C28</f>
        <v>51972322176.959938</v>
      </c>
      <c r="D33" s="6">
        <f t="shared" ref="D33" si="4">D18/D28</f>
        <v>20810034802.924057</v>
      </c>
      <c r="E33" s="6">
        <f t="shared" si="3"/>
        <v>13414490310.51318</v>
      </c>
      <c r="F33" s="6">
        <f t="shared" si="3"/>
        <v>7395544492.4108801</v>
      </c>
      <c r="G33" s="6">
        <f t="shared" si="3"/>
        <v>376700083.93456924</v>
      </c>
      <c r="H33" s="6">
        <f t="shared" si="3"/>
        <v>5364866802.0300016</v>
      </c>
    </row>
    <row r="34" spans="1:8" x14ac:dyDescent="0.25">
      <c r="A34" s="3" t="s">
        <v>72</v>
      </c>
      <c r="B34" s="6">
        <f>B32/B10</f>
        <v>69948.954208304465</v>
      </c>
      <c r="C34" s="6">
        <f t="shared" ref="C34:H34" si="5">C32/C10</f>
        <v>73713.181308970947</v>
      </c>
      <c r="D34" s="6">
        <f t="shared" ref="D34" si="6">D32/D10</f>
        <v>63397.684738063312</v>
      </c>
      <c r="E34" s="6">
        <f t="shared" si="5"/>
        <v>65378.157979716372</v>
      </c>
      <c r="F34" s="6">
        <f t="shared" si="5"/>
        <v>59749.525348901188</v>
      </c>
      <c r="G34" s="6">
        <f t="shared" si="5"/>
        <v>61903.944469474656</v>
      </c>
      <c r="H34" s="6">
        <f t="shared" si="5"/>
        <v>60573.197449081861</v>
      </c>
    </row>
    <row r="35" spans="1:8" x14ac:dyDescent="0.25">
      <c r="A35" s="3" t="s">
        <v>122</v>
      </c>
      <c r="B35" s="6">
        <f>B33/B12</f>
        <v>101902.3201983032</v>
      </c>
      <c r="C35" s="6">
        <f t="shared" ref="C35:H35" si="7">C33/C12</f>
        <v>103372.58049346902</v>
      </c>
      <c r="D35" s="6">
        <f t="shared" ref="D35" si="8">D33/D12</f>
        <v>99303.468233079111</v>
      </c>
      <c r="E35" s="6">
        <f t="shared" si="7"/>
        <v>99466.306795304787</v>
      </c>
      <c r="F35" s="6">
        <f t="shared" si="7"/>
        <v>99009.458320611913</v>
      </c>
      <c r="G35" s="6">
        <f t="shared" si="7"/>
        <v>85091.503034689231</v>
      </c>
      <c r="H35" s="6">
        <f t="shared" si="7"/>
        <v>99669.928635240518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195.49488962249436</v>
      </c>
      <c r="C40" s="7">
        <f t="shared" ref="C40:H40" si="9">((C11)/C29)*100</f>
        <v>219.15879452054793</v>
      </c>
      <c r="D40" s="7">
        <f t="shared" si="9"/>
        <v>150.4681594319093</v>
      </c>
      <c r="E40" s="7">
        <f t="shared" si="9"/>
        <v>113.16169993518042</v>
      </c>
      <c r="F40" s="7">
        <f t="shared" si="9"/>
        <v>382.32620597045764</v>
      </c>
      <c r="G40" s="7">
        <f t="shared" si="9"/>
        <v>214.89156626506025</v>
      </c>
      <c r="H40" s="7">
        <f t="shared" si="9"/>
        <v>235.71394832553966</v>
      </c>
    </row>
    <row r="41" spans="1:8" x14ac:dyDescent="0.25">
      <c r="A41" t="s">
        <v>15</v>
      </c>
      <c r="B41" s="7">
        <f>((B12)/B29)*100</f>
        <v>197.0456042911658</v>
      </c>
      <c r="C41" s="7">
        <f t="shared" ref="C41:H41" si="10">((C12)/C29)*100</f>
        <v>220.39101369863013</v>
      </c>
      <c r="D41" s="7">
        <f t="shared" si="10"/>
        <v>150.01145344175924</v>
      </c>
      <c r="E41" s="7">
        <f t="shared" si="10"/>
        <v>112.07527936133317</v>
      </c>
      <c r="F41" s="7">
        <f t="shared" si="10"/>
        <v>385.78314912371309</v>
      </c>
      <c r="G41" s="7">
        <f t="shared" si="10"/>
        <v>213.34939759036143</v>
      </c>
      <c r="H41" s="7">
        <f t="shared" si="10"/>
        <v>254.24558751751613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100.79322516903942</v>
      </c>
      <c r="C44" s="7">
        <f t="shared" ref="C44:G44" si="11">C12/C11*100</f>
        <v>100.56224947795407</v>
      </c>
      <c r="D44" s="7">
        <f t="shared" ref="D44" si="12">D12/D11*100</f>
        <v>99.696476655344014</v>
      </c>
      <c r="E44" s="7">
        <f t="shared" si="11"/>
        <v>99.03993968412496</v>
      </c>
      <c r="F44" s="7">
        <f t="shared" si="11"/>
        <v>100.90418681724438</v>
      </c>
      <c r="G44" s="7">
        <f t="shared" si="11"/>
        <v>99.282350302758474</v>
      </c>
      <c r="H44" s="7">
        <f>H12/H11*100</f>
        <v>107.86191878911755</v>
      </c>
    </row>
    <row r="45" spans="1:8" x14ac:dyDescent="0.25">
      <c r="A45" t="s">
        <v>18</v>
      </c>
      <c r="B45" s="7">
        <f>B18/B17*100</f>
        <v>101.01849303161873</v>
      </c>
      <c r="C45" s="7">
        <f t="shared" ref="C45:G45" si="13">C18/C17*100</f>
        <v>102.00851257504505</v>
      </c>
      <c r="D45" s="7">
        <f t="shared" ref="D45" si="14">D18/D17*100</f>
        <v>97.780385869364878</v>
      </c>
      <c r="E45" s="7">
        <f t="shared" si="13"/>
        <v>97.445686124922887</v>
      </c>
      <c r="F45" s="7">
        <f t="shared" si="13"/>
        <v>98.393389016667371</v>
      </c>
      <c r="G45" s="7">
        <f t="shared" si="13"/>
        <v>112.11748184116257</v>
      </c>
      <c r="H45" s="7">
        <f>H18/H17*100</f>
        <v>103.8734155912917</v>
      </c>
    </row>
    <row r="46" spans="1:8" x14ac:dyDescent="0.25">
      <c r="A46" t="s">
        <v>19</v>
      </c>
      <c r="B46" s="7">
        <f>AVERAGE(B44:B45)</f>
        <v>100.90585910032908</v>
      </c>
      <c r="C46" s="7">
        <f t="shared" ref="C46:G46" si="15">AVERAGE(C44:C45)</f>
        <v>101.28538102649955</v>
      </c>
      <c r="D46" s="7">
        <f t="shared" ref="D46" si="16">AVERAGE(D44:D45)</f>
        <v>98.738431262354453</v>
      </c>
      <c r="E46" s="7">
        <f t="shared" si="15"/>
        <v>98.24281290452393</v>
      </c>
      <c r="F46" s="7">
        <f t="shared" si="15"/>
        <v>99.648787916955882</v>
      </c>
      <c r="G46" s="7">
        <f t="shared" si="15"/>
        <v>105.69991607196053</v>
      </c>
      <c r="H46" s="7">
        <f>AVERAGE(H44:H45)</f>
        <v>105.86766719020463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100.79322516903942</v>
      </c>
      <c r="C49" s="7">
        <f t="shared" ref="C49:H49" si="17">C12/C13*100</f>
        <v>100.56224947795407</v>
      </c>
      <c r="D49" s="7">
        <f t="shared" si="17"/>
        <v>99.696476655344014</v>
      </c>
      <c r="E49" s="7">
        <f t="shared" si="17"/>
        <v>99.03993968412496</v>
      </c>
      <c r="F49" s="7">
        <f t="shared" si="17"/>
        <v>100.90418681724438</v>
      </c>
      <c r="G49" s="7">
        <f t="shared" si="17"/>
        <v>99.282350302758474</v>
      </c>
      <c r="H49" s="7">
        <f t="shared" si="17"/>
        <v>107.86191878911755</v>
      </c>
    </row>
    <row r="50" spans="1:8" x14ac:dyDescent="0.25">
      <c r="A50" t="s">
        <v>22</v>
      </c>
      <c r="B50" s="7">
        <f>B18/B19*100</f>
        <v>75.763601802132001</v>
      </c>
      <c r="C50" s="7">
        <f t="shared" ref="C50:H50" si="18">C18/C19*100</f>
        <v>76.506384431283763</v>
      </c>
      <c r="D50" s="7">
        <f t="shared" si="18"/>
        <v>73.335289402023662</v>
      </c>
      <c r="E50" s="7">
        <f t="shared" si="18"/>
        <v>73.084264593692168</v>
      </c>
      <c r="F50" s="7">
        <f t="shared" si="18"/>
        <v>73.795041762500517</v>
      </c>
      <c r="G50" s="7">
        <f t="shared" si="18"/>
        <v>84.088111380871936</v>
      </c>
      <c r="H50" s="7">
        <f t="shared" si="18"/>
        <v>77.900914853633765</v>
      </c>
    </row>
    <row r="51" spans="1:8" x14ac:dyDescent="0.25">
      <c r="A51" t="s">
        <v>23</v>
      </c>
      <c r="B51" s="7">
        <f>(B49+B50)/2</f>
        <v>88.278413485585702</v>
      </c>
      <c r="C51" s="7">
        <f t="shared" ref="C51:H51" si="19">(C49+C50)/2</f>
        <v>88.534316954618916</v>
      </c>
      <c r="D51" s="7">
        <f t="shared" si="19"/>
        <v>86.515883028683845</v>
      </c>
      <c r="E51" s="7">
        <f t="shared" si="19"/>
        <v>86.062102138908557</v>
      </c>
      <c r="F51" s="7">
        <f t="shared" si="19"/>
        <v>87.349614289872449</v>
      </c>
      <c r="G51" s="7">
        <f t="shared" si="19"/>
        <v>91.685230841815212</v>
      </c>
      <c r="H51" s="7">
        <f t="shared" si="19"/>
        <v>92.881416821375666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20">C20/C18*100</f>
        <v>100</v>
      </c>
      <c r="D54" s="7">
        <f t="shared" si="20"/>
        <v>100</v>
      </c>
      <c r="E54" s="7">
        <f t="shared" si="20"/>
        <v>100</v>
      </c>
      <c r="F54" s="7">
        <f t="shared" si="20"/>
        <v>100</v>
      </c>
      <c r="G54" s="7">
        <f t="shared" si="20"/>
        <v>100</v>
      </c>
      <c r="H54" s="7">
        <f t="shared" si="20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0.77050998990875197</v>
      </c>
      <c r="C57" s="7">
        <f t="shared" ref="C57:H57" si="21">((C12/C10)-1)*100</f>
        <v>0.5560144563758751</v>
      </c>
      <c r="D57" s="7">
        <f t="shared" ref="D57" si="22">((D12/D10)-1)*100</f>
        <v>-0.31616968513050736</v>
      </c>
      <c r="E57" s="7">
        <f t="shared" si="21"/>
        <v>-1.0208749727840027</v>
      </c>
      <c r="F57" s="7">
        <f t="shared" si="21"/>
        <v>0.98194288598376644</v>
      </c>
      <c r="G57" s="7">
        <f t="shared" si="21"/>
        <v>-0.71764969724152916</v>
      </c>
      <c r="H57" s="7">
        <f t="shared" si="21"/>
        <v>7.6146428262014121</v>
      </c>
    </row>
    <row r="58" spans="1:8" x14ac:dyDescent="0.25">
      <c r="A58" t="s">
        <v>27</v>
      </c>
      <c r="B58" s="7">
        <f>((B33/B32)-1)*100</f>
        <v>46.803463922536672</v>
      </c>
      <c r="C58" s="7">
        <f t="shared" ref="C58:H58" si="23">((C33/C32)-1)*100</f>
        <v>41.015955544291536</v>
      </c>
      <c r="D58" s="7">
        <f t="shared" si="23"/>
        <v>56.140561251143971</v>
      </c>
      <c r="E58" s="7">
        <f t="shared" si="23"/>
        <v>50.586806366467862</v>
      </c>
      <c r="F58" s="7">
        <f t="shared" si="23"/>
        <v>67.334675998193362</v>
      </c>
      <c r="G58" s="7">
        <f t="shared" si="23"/>
        <v>36.470857947413535</v>
      </c>
      <c r="H58" s="7">
        <f t="shared" si="23"/>
        <v>77.074089239067774</v>
      </c>
    </row>
    <row r="59" spans="1:8" x14ac:dyDescent="0.25">
      <c r="A59" t="s">
        <v>28</v>
      </c>
      <c r="B59" s="7">
        <f>((B35/B34)-1)*100</f>
        <v>45.680977437980296</v>
      </c>
      <c r="C59" s="7">
        <f t="shared" ref="C59:H59" si="24">((C35/C34)-1)*100</f>
        <v>40.236221877576874</v>
      </c>
      <c r="D59" s="7">
        <f t="shared" ref="D59" si="25">((D35/D34)-1)*100</f>
        <v>56.635796154647799</v>
      </c>
      <c r="E59" s="7">
        <f t="shared" si="24"/>
        <v>52.139965194743311</v>
      </c>
      <c r="F59" s="7">
        <f t="shared" si="24"/>
        <v>65.70752276684442</v>
      </c>
      <c r="G59" s="7">
        <f t="shared" si="24"/>
        <v>37.457319988144789</v>
      </c>
      <c r="H59" s="7">
        <f t="shared" si="24"/>
        <v>64.5446052588252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B17/(B11*9)</f>
        <v>11639.905265117626</v>
      </c>
      <c r="C62" s="4">
        <f t="shared" ref="C62:H62" si="26">C17/(C11*9)</f>
        <v>11666.453087871732</v>
      </c>
      <c r="D62" s="4">
        <f t="shared" si="26"/>
        <v>11591.173247763219</v>
      </c>
      <c r="E62" s="4">
        <f t="shared" si="26"/>
        <v>11573.338586493552</v>
      </c>
      <c r="F62" s="4">
        <f t="shared" si="26"/>
        <v>11623.980389772963</v>
      </c>
      <c r="G62" s="4">
        <f t="shared" si="26"/>
        <v>8626.2060252672491</v>
      </c>
      <c r="H62" s="4">
        <f t="shared" si="26"/>
        <v>11848.484192667107</v>
      </c>
    </row>
    <row r="63" spans="1:8" x14ac:dyDescent="0.25">
      <c r="A63" t="s">
        <v>44</v>
      </c>
      <c r="B63" s="4">
        <f>B18/(B12*9)</f>
        <v>11665.919876469743</v>
      </c>
      <c r="C63" s="4">
        <f t="shared" ref="C63:H63" si="27">C18/(C12*9)</f>
        <v>11834.23732760904</v>
      </c>
      <c r="D63" s="4">
        <f t="shared" si="27"/>
        <v>11368.399675378039</v>
      </c>
      <c r="E63" s="4">
        <f t="shared" si="27"/>
        <v>11387.041661311503</v>
      </c>
      <c r="F63" s="4">
        <f t="shared" si="27"/>
        <v>11334.741010147889</v>
      </c>
      <c r="G63" s="4">
        <f t="shared" si="27"/>
        <v>9741.3940589313061</v>
      </c>
      <c r="H63" s="4">
        <f t="shared" si="27"/>
        <v>11410.352573812486</v>
      </c>
    </row>
    <row r="64" spans="1:8" x14ac:dyDescent="0.25">
      <c r="A64" t="s">
        <v>30</v>
      </c>
      <c r="B64" s="10">
        <f>(B63/B62)*B46</f>
        <v>101.13137869416231</v>
      </c>
      <c r="C64" s="10">
        <f t="shared" ref="C64:H64" si="28">(C63/C62)*C46</f>
        <v>102.74204403487366</v>
      </c>
      <c r="D64" s="10">
        <f t="shared" si="28"/>
        <v>96.840753383347007</v>
      </c>
      <c r="E64" s="10">
        <f t="shared" si="28"/>
        <v>96.66139075666527</v>
      </c>
      <c r="F64" s="10">
        <f t="shared" si="28"/>
        <v>97.169228193777968</v>
      </c>
      <c r="G64" s="10">
        <f t="shared" si="28"/>
        <v>119.36470464963581</v>
      </c>
      <c r="H64" s="10">
        <f t="shared" si="28"/>
        <v>101.95290715371716</v>
      </c>
    </row>
    <row r="65" spans="1:8" x14ac:dyDescent="0.25">
      <c r="A65" t="s">
        <v>45</v>
      </c>
      <c r="B65" s="10">
        <f>B17/B11</f>
        <v>104759.14738605863</v>
      </c>
      <c r="C65" s="10">
        <f t="shared" ref="C65:H66" si="29">C17/C11</f>
        <v>104998.07779084559</v>
      </c>
      <c r="D65" s="10">
        <f t="shared" si="29"/>
        <v>104320.55922986897</v>
      </c>
      <c r="E65" s="10">
        <f t="shared" si="29"/>
        <v>104160.04727844197</v>
      </c>
      <c r="F65" s="10">
        <f t="shared" si="29"/>
        <v>104615.82350795667</v>
      </c>
      <c r="G65" s="10">
        <f t="shared" si="29"/>
        <v>77635.854227405245</v>
      </c>
      <c r="H65" s="10">
        <f t="shared" si="29"/>
        <v>106636.35773400396</v>
      </c>
    </row>
    <row r="66" spans="1:8" x14ac:dyDescent="0.25">
      <c r="A66" t="s">
        <v>46</v>
      </c>
      <c r="B66" s="10">
        <f>B18/B12</f>
        <v>104993.27888822768</v>
      </c>
      <c r="C66" s="10">
        <f t="shared" si="29"/>
        <v>106508.13594848136</v>
      </c>
      <c r="D66" s="10">
        <f t="shared" si="29"/>
        <v>102315.59707840235</v>
      </c>
      <c r="E66" s="10">
        <f t="shared" si="29"/>
        <v>102483.37495180353</v>
      </c>
      <c r="F66" s="10">
        <f t="shared" si="29"/>
        <v>102012.669091331</v>
      </c>
      <c r="G66" s="10">
        <f t="shared" si="29"/>
        <v>87672.546530381747</v>
      </c>
      <c r="H66" s="10">
        <f t="shared" si="29"/>
        <v>102693.17316431236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60.404919876048645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167.23553849406548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85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9" spans="1:8" x14ac:dyDescent="0.25">
      <c r="A79" t="s">
        <v>39</v>
      </c>
    </row>
    <row r="80" spans="1:8" x14ac:dyDescent="0.25">
      <c r="A80" s="15" t="s">
        <v>40</v>
      </c>
    </row>
    <row r="81" spans="1:1" x14ac:dyDescent="0.25">
      <c r="A81" s="15" t="s">
        <v>41</v>
      </c>
    </row>
    <row r="82" spans="1:1" x14ac:dyDescent="0.25">
      <c r="A82" s="15" t="s">
        <v>42</v>
      </c>
    </row>
    <row r="83" spans="1:1" x14ac:dyDescent="0.25">
      <c r="A83" s="15" t="s">
        <v>48</v>
      </c>
    </row>
    <row r="84" spans="1:1" x14ac:dyDescent="0.25">
      <c r="A84" s="15" t="s">
        <v>88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B64" sqref="B64"/>
    </sheetView>
  </sheetViews>
  <sheetFormatPr baseColWidth="10" defaultColWidth="11.42578125" defaultRowHeight="15" x14ac:dyDescent="0.25"/>
  <cols>
    <col min="1" max="1" width="60" customWidth="1"/>
    <col min="2" max="8" width="18.85546875" customWidth="1"/>
    <col min="9" max="9" width="17.85546875" bestFit="1" customWidth="1"/>
  </cols>
  <sheetData>
    <row r="2" spans="1:9" ht="15.75" x14ac:dyDescent="0.25">
      <c r="A2" s="46" t="s">
        <v>110</v>
      </c>
      <c r="B2" s="46"/>
      <c r="C2" s="46"/>
      <c r="D2" s="46"/>
      <c r="E2" s="46"/>
      <c r="F2" s="46"/>
      <c r="G2" s="46"/>
      <c r="H2" s="46"/>
    </row>
    <row r="4" spans="1:9" x14ac:dyDescent="0.25">
      <c r="A4" s="47" t="s">
        <v>0</v>
      </c>
      <c r="B4" s="16"/>
      <c r="C4" s="51" t="s">
        <v>2</v>
      </c>
      <c r="D4" s="51"/>
      <c r="E4" s="51"/>
      <c r="F4" s="51"/>
      <c r="G4" s="51"/>
      <c r="H4" s="51"/>
    </row>
    <row r="5" spans="1:9" ht="15.75" thickBot="1" x14ac:dyDescent="0.3">
      <c r="A5" s="48"/>
      <c r="B5" s="1" t="s">
        <v>1</v>
      </c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9" ht="15.75" thickTop="1" x14ac:dyDescent="0.25"/>
    <row r="7" spans="1:9" x14ac:dyDescent="0.25">
      <c r="A7" s="2" t="s">
        <v>5</v>
      </c>
    </row>
    <row r="9" spans="1:9" x14ac:dyDescent="0.25">
      <c r="A9" t="s">
        <v>6</v>
      </c>
    </row>
    <row r="10" spans="1:9" x14ac:dyDescent="0.25">
      <c r="A10" s="3" t="s">
        <v>73</v>
      </c>
      <c r="B10" s="24">
        <f>(+'I Trimestre'!B10+'II trimestre'!B10+'III Trimestre'!B10+'IV Trimestre'!B10)/4</f>
        <v>765432.25</v>
      </c>
      <c r="C10" s="13">
        <f>(+'I Trimestre'!C10+'II trimestre'!C10+'III Trimestre'!C10+'IV Trimestre'!C10)/4</f>
        <v>500645.5</v>
      </c>
      <c r="D10" s="24">
        <f>(+'I Trimestre'!D10+'II trimestre'!D10+'III Trimestre'!D10+'IV Trimestre'!D10)/4</f>
        <v>210093.75</v>
      </c>
      <c r="E10" s="13">
        <f>(+'I Trimestre'!E10+'II trimestre'!E10+'III Trimestre'!E10+'IV Trimestre'!E10)/4</f>
        <v>135922</v>
      </c>
      <c r="F10" s="13">
        <f>(+'I Trimestre'!F10+'II trimestre'!F10+'III Trimestre'!F10+'IV Trimestre'!F10)/4</f>
        <v>74171.75</v>
      </c>
      <c r="G10" s="13">
        <f>(+'I Trimestre'!G10+'II trimestre'!G10+'III Trimestre'!G10+'IV Trimestre'!G10)/4</f>
        <v>4451</v>
      </c>
      <c r="H10" s="13">
        <f>(+'I Trimestre'!H10+'II trimestre'!H10+'III Trimestre'!H10+'IV Trimestre'!H10)/4</f>
        <v>50242</v>
      </c>
      <c r="I10" s="23"/>
    </row>
    <row r="11" spans="1:9" x14ac:dyDescent="0.25">
      <c r="A11" s="3" t="s">
        <v>123</v>
      </c>
      <c r="B11" s="24">
        <f>(+'I Trimestre'!B11+'II trimestre'!B11+'III Trimestre'!B11+'IV Trimestre'!B11)/4</f>
        <v>764516</v>
      </c>
      <c r="C11" s="13">
        <f>(+'I Trimestre'!C11+'II trimestre'!C11+'III Trimestre'!C11+'IV Trimestre'!C11)/4</f>
        <v>499956</v>
      </c>
      <c r="D11" s="24">
        <f>(+'I Trimestre'!D11+'II trimestre'!D11+'III Trimestre'!D11+'IV Trimestre'!D11)/4</f>
        <v>210198</v>
      </c>
      <c r="E11" s="13">
        <f>(+'I Trimestre'!E11+'II trimestre'!E11+'III Trimestre'!E11+'IV Trimestre'!E11)/4</f>
        <v>136172</v>
      </c>
      <c r="F11" s="13">
        <f>(+'I Trimestre'!F11+'II trimestre'!F11+'III Trimestre'!F11+'IV Trimestre'!F11)/4</f>
        <v>74026</v>
      </c>
      <c r="G11" s="13">
        <f>(+'I Trimestre'!G11+'II trimestre'!G11+'III Trimestre'!G11+'IV Trimestre'!G11)/4</f>
        <v>4459</v>
      </c>
      <c r="H11" s="13">
        <f>(+'I Trimestre'!H11+'II trimestre'!H11+'III Trimestre'!H11+'IV Trimestre'!H11)/4</f>
        <v>49903</v>
      </c>
      <c r="I11" s="23"/>
    </row>
    <row r="12" spans="1:9" x14ac:dyDescent="0.25">
      <c r="A12" s="3" t="s">
        <v>124</v>
      </c>
      <c r="B12" s="24">
        <f>(+'I Trimestre'!B12+'II trimestre'!B12+'III Trimestre'!B12+'IV Trimestre'!B12)/4</f>
        <v>779447.25</v>
      </c>
      <c r="C12" s="13">
        <f>(+'I Trimestre'!C12+'II trimestre'!C12+'III Trimestre'!C12+'IV Trimestre'!C12)/4</f>
        <v>510525</v>
      </c>
      <c r="D12" s="24">
        <f>(+'I Trimestre'!D12+'II trimestre'!D12+'III Trimestre'!D12+'IV Trimestre'!D12)/4</f>
        <v>209714</v>
      </c>
      <c r="E12" s="13">
        <f>(+'I Trimestre'!E12+'II trimestre'!E12+'III Trimestre'!E12+'IV Trimestre'!E12)/4</f>
        <v>134666.5</v>
      </c>
      <c r="F12" s="13">
        <f>(+'I Trimestre'!F12+'II trimestre'!F12+'III Trimestre'!F12+'IV Trimestre'!F12)/4</f>
        <v>75047.5</v>
      </c>
      <c r="G12" s="13">
        <f>(+'I Trimestre'!G12+'II trimestre'!G12+'III Trimestre'!G12+'IV Trimestre'!G12)/4</f>
        <v>4441.25</v>
      </c>
      <c r="H12" s="13">
        <f>(+'I Trimestre'!H12+'II trimestre'!H12+'III Trimestre'!H12+'IV Trimestre'!H12)/4</f>
        <v>54767</v>
      </c>
      <c r="I12" s="23"/>
    </row>
    <row r="13" spans="1:9" x14ac:dyDescent="0.25">
      <c r="A13" s="3" t="s">
        <v>80</v>
      </c>
      <c r="B13" s="24">
        <f>+'IV Trimestre'!B13</f>
        <v>764516</v>
      </c>
      <c r="C13" s="13">
        <f>+'IV Trimestre'!C13</f>
        <v>499956</v>
      </c>
      <c r="D13" s="24">
        <f>+'IV Trimestre'!D13</f>
        <v>210198</v>
      </c>
      <c r="E13" s="13">
        <f>+'IV Trimestre'!E13</f>
        <v>136172</v>
      </c>
      <c r="F13" s="13">
        <f>+'IV Trimestre'!F13</f>
        <v>74026</v>
      </c>
      <c r="G13" s="13">
        <f>+'IV Trimestre'!G13</f>
        <v>4459</v>
      </c>
      <c r="H13" s="13">
        <f>+'IV Trimestre'!H13</f>
        <v>49903</v>
      </c>
      <c r="I13" s="23"/>
    </row>
    <row r="14" spans="1:9" x14ac:dyDescent="0.25">
      <c r="B14" s="25"/>
      <c r="D14" s="25"/>
    </row>
    <row r="15" spans="1:9" x14ac:dyDescent="0.25">
      <c r="A15" s="5" t="s">
        <v>7</v>
      </c>
      <c r="B15" s="25"/>
      <c r="D15" s="25"/>
    </row>
    <row r="16" spans="1:9" x14ac:dyDescent="0.25">
      <c r="A16" s="3" t="s">
        <v>125</v>
      </c>
      <c r="B16" s="24">
        <f>+'I Trimestre'!B16+'II trimestre'!B16+'III Trimestre'!B16+'IV Trimestre'!B16</f>
        <v>75134996842.85025</v>
      </c>
      <c r="C16" s="13">
        <f>+'I Trimestre'!C16+'II trimestre'!C16+'III Trimestre'!C16+'IV Trimestre'!C16</f>
        <v>51933535817.550247</v>
      </c>
      <c r="D16" s="24">
        <f>+'I Trimestre'!D16+'II trimestre'!D16+'III Trimestre'!D16+'IV Trimestre'!D16</f>
        <v>18568609022.169994</v>
      </c>
      <c r="E16" s="13">
        <f>+'I Trimestre'!E16+'II trimestre'!E16+'III Trimestre'!E16+'IV Trimestre'!E16</f>
        <v>12365648818.689995</v>
      </c>
      <c r="F16" s="13">
        <f>+'I Trimestre'!F16+'II trimestre'!F16+'III Trimestre'!F16+'IV Trimestre'!F16</f>
        <v>6202960203.4800005</v>
      </c>
      <c r="G16" s="13">
        <f>+'I Trimestre'!G16+'II trimestre'!G16+'III Trimestre'!G16+'IV Trimestre'!G16</f>
        <v>383289344.38999999</v>
      </c>
      <c r="H16" s="13">
        <f>+'I Trimestre'!H16+'II trimestre'!H16+'III Trimestre'!H16+'IV Trimestre'!H16</f>
        <v>4249562658.7399998</v>
      </c>
      <c r="I16" s="23"/>
    </row>
    <row r="17" spans="1:9" x14ac:dyDescent="0.25">
      <c r="A17" s="26" t="s">
        <v>123</v>
      </c>
      <c r="B17" s="24">
        <f>+'I Trimestre'!B17+'II trimestre'!B17+'III Trimestre'!B17+'IV Trimestre'!B17</f>
        <v>106787103462.62</v>
      </c>
      <c r="C17" s="13">
        <f>+'I Trimestre'!C17+'II trimestre'!C17+'III Trimestre'!C17+'IV Trimestre'!C17</f>
        <v>69992558640</v>
      </c>
      <c r="D17" s="24">
        <f>+'I Trimestre'!D17+'II trimestre'!D17+'III Trimestre'!D17+'IV Trimestre'!D17</f>
        <v>29237297212</v>
      </c>
      <c r="E17" s="13">
        <f>+'I Trimestre'!E17+'II trimestre'!E17+'III Trimestre'!E17+'IV Trimestre'!E17</f>
        <v>18911575944</v>
      </c>
      <c r="F17" s="13">
        <f>+'I Trimestre'!F17+'II trimestre'!F17+'III Trimestre'!F17+'IV Trimestre'!F17</f>
        <v>10325721268</v>
      </c>
      <c r="G17" s="13">
        <f>+'I Trimestre'!G17+'II trimestre'!G17+'III Trimestre'!G17+'IV Trimestre'!G17</f>
        <v>461571032</v>
      </c>
      <c r="H17" s="13">
        <f>+'I Trimestre'!H17+'II trimestre'!H17+'III Trimestre'!H17+'IV Trimestre'!H17</f>
        <v>7095676578.6199999</v>
      </c>
      <c r="I17" s="23"/>
    </row>
    <row r="18" spans="1:9" x14ac:dyDescent="0.25">
      <c r="A18" s="3" t="s">
        <v>124</v>
      </c>
      <c r="B18" s="24">
        <f>+'I Trimestre'!B18+'II trimestre'!B18+'III Trimestre'!B18+'IV Trimestre'!B18</f>
        <v>98389963224.730164</v>
      </c>
      <c r="C18" s="13">
        <f>+'I Trimestre'!C18+'II trimestre'!C18+'III Trimestre'!C18+'IV Trimestre'!C18</f>
        <v>66312936390.180176</v>
      </c>
      <c r="D18" s="24">
        <f>+'I Trimestre'!D18+'II trimestre'!D18+'III Trimestre'!D18+'IV Trimestre'!D18</f>
        <v>25212768560.079994</v>
      </c>
      <c r="E18" s="13">
        <f>+'I Trimestre'!E18+'II trimestre'!E18+'III Trimestre'!E18+'IV Trimestre'!E18</f>
        <v>16247006888.939995</v>
      </c>
      <c r="F18" s="13">
        <f>+'I Trimestre'!F18+'II trimestre'!F18+'III Trimestre'!F18+'IV Trimestre'!F18</f>
        <v>8965761671.1399994</v>
      </c>
      <c r="G18" s="13">
        <f>+'I Trimestre'!G18+'II trimestre'!G18+'III Trimestre'!G18+'IV Trimestre'!G18</f>
        <v>459749163.75</v>
      </c>
      <c r="H18" s="13">
        <f>+'I Trimestre'!H18+'II trimestre'!H18+'III Trimestre'!H18+'IV Trimestre'!H18</f>
        <v>6404509110.7199993</v>
      </c>
      <c r="I18" s="23"/>
    </row>
    <row r="19" spans="1:9" x14ac:dyDescent="0.25">
      <c r="A19" s="26" t="s">
        <v>80</v>
      </c>
      <c r="B19" s="24">
        <f>C19+D19+G19+H19</f>
        <v>106787103462.62</v>
      </c>
      <c r="C19" s="4">
        <f>+'IV Trimestre'!C19</f>
        <v>69992558640</v>
      </c>
      <c r="D19" s="18">
        <f>+'IV Trimestre'!D19</f>
        <v>29237297212</v>
      </c>
      <c r="E19" s="4">
        <f>+'IV Trimestre'!E19</f>
        <v>18911575944</v>
      </c>
      <c r="F19" s="4">
        <f>+'IV Trimestre'!F19</f>
        <v>10325721268.000002</v>
      </c>
      <c r="G19" s="4">
        <f>+'IV Trimestre'!G19</f>
        <v>461571032</v>
      </c>
      <c r="H19" s="4">
        <f>+'IV Trimestre'!H19</f>
        <v>7095676578.6199999</v>
      </c>
      <c r="I19" s="23"/>
    </row>
    <row r="20" spans="1:9" x14ac:dyDescent="0.25">
      <c r="A20" s="3" t="s">
        <v>126</v>
      </c>
      <c r="B20" s="13">
        <f>B18</f>
        <v>98389963224.730164</v>
      </c>
      <c r="C20" s="13">
        <f t="shared" ref="C20:H20" si="0">C18</f>
        <v>66312936390.180176</v>
      </c>
      <c r="D20" s="13">
        <f t="shared" si="0"/>
        <v>25212768560.079994</v>
      </c>
      <c r="E20" s="13">
        <f t="shared" si="0"/>
        <v>16247006888.939995</v>
      </c>
      <c r="F20" s="13">
        <f t="shared" si="0"/>
        <v>8965761671.1399994</v>
      </c>
      <c r="G20" s="13">
        <f t="shared" si="0"/>
        <v>459749163.75</v>
      </c>
      <c r="H20" s="13">
        <f t="shared" si="0"/>
        <v>6404509110.7199993</v>
      </c>
      <c r="I20" s="6"/>
    </row>
    <row r="21" spans="1:9" x14ac:dyDescent="0.25">
      <c r="B21" s="4"/>
      <c r="C21" s="4"/>
      <c r="D21" s="4"/>
      <c r="E21" s="4"/>
      <c r="F21" s="4"/>
      <c r="G21" s="4"/>
      <c r="H21" s="4"/>
      <c r="I21" s="23"/>
    </row>
    <row r="22" spans="1:9" x14ac:dyDescent="0.25">
      <c r="A22" s="3" t="s">
        <v>8</v>
      </c>
      <c r="B22" s="4"/>
      <c r="C22" s="4"/>
      <c r="D22" s="4"/>
      <c r="E22" s="4"/>
      <c r="F22" s="4"/>
      <c r="G22" s="4"/>
      <c r="H22" s="4"/>
    </row>
    <row r="23" spans="1:9" x14ac:dyDescent="0.25">
      <c r="A23" s="3" t="s">
        <v>123</v>
      </c>
      <c r="B23" s="13">
        <f>'I Trimestre'!B23+'II trimestre'!B23+'III Trimestre'!B23+'IV Trimestre'!B23</f>
        <v>106787103462.62</v>
      </c>
      <c r="C23" s="4"/>
      <c r="D23" s="4"/>
      <c r="E23" s="4"/>
      <c r="F23" s="4"/>
      <c r="G23" s="4"/>
      <c r="H23" s="4"/>
      <c r="I23" s="11"/>
    </row>
    <row r="24" spans="1:9" x14ac:dyDescent="0.25">
      <c r="A24" s="3" t="s">
        <v>124</v>
      </c>
      <c r="B24" s="13">
        <f>'I Trimestre'!B24+'II trimestre'!B24+'III Trimestre'!B24+'IV Trimestre'!B24</f>
        <v>49346466479</v>
      </c>
      <c r="C24" s="4"/>
      <c r="D24" s="4"/>
      <c r="E24" s="4"/>
      <c r="F24" s="4"/>
      <c r="G24" s="4"/>
      <c r="H24" s="4"/>
    </row>
    <row r="25" spans="1:9" x14ac:dyDescent="0.25">
      <c r="B25" s="4"/>
      <c r="C25" s="4"/>
      <c r="D25" s="4"/>
      <c r="E25" s="4"/>
      <c r="F25" s="4"/>
      <c r="G25" s="4"/>
      <c r="H25" s="4"/>
    </row>
    <row r="26" spans="1:9" x14ac:dyDescent="0.25">
      <c r="A26" t="s">
        <v>9</v>
      </c>
    </row>
    <row r="27" spans="1:9" x14ac:dyDescent="0.25">
      <c r="A27" s="3" t="s">
        <v>74</v>
      </c>
      <c r="B27" s="39">
        <v>1.0245</v>
      </c>
      <c r="C27" s="39">
        <v>1.0245</v>
      </c>
      <c r="D27" s="39">
        <v>1.0245</v>
      </c>
      <c r="E27" s="39">
        <v>1.0245</v>
      </c>
      <c r="F27" s="39">
        <v>1.0245</v>
      </c>
      <c r="G27" s="39">
        <v>1.0245</v>
      </c>
      <c r="H27" s="39">
        <v>1.0245</v>
      </c>
    </row>
    <row r="28" spans="1:9" x14ac:dyDescent="0.25">
      <c r="A28" s="3" t="s">
        <v>127</v>
      </c>
      <c r="B28" s="39">
        <v>1.0451999999999999</v>
      </c>
      <c r="C28" s="39">
        <v>1.0451999999999999</v>
      </c>
      <c r="D28" s="39">
        <v>1.0451999999999999</v>
      </c>
      <c r="E28" s="39">
        <v>1.0451999999999999</v>
      </c>
      <c r="F28" s="39">
        <v>1.0451999999999999</v>
      </c>
      <c r="G28" s="39">
        <v>1.0451999999999999</v>
      </c>
      <c r="H28" s="39">
        <v>1.0451999999999999</v>
      </c>
    </row>
    <row r="29" spans="1:9" s="20" customFormat="1" x14ac:dyDescent="0.25">
      <c r="A29" s="19" t="s">
        <v>10</v>
      </c>
      <c r="B29" s="13">
        <f>C29+D29+G29+H29</f>
        <v>391067</v>
      </c>
      <c r="C29" s="13">
        <v>228125</v>
      </c>
      <c r="D29" s="13">
        <f>E29+F29</f>
        <v>139696</v>
      </c>
      <c r="E29" s="17">
        <v>120334</v>
      </c>
      <c r="F29" s="17">
        <v>19362</v>
      </c>
      <c r="G29" s="13">
        <v>2075</v>
      </c>
      <c r="H29" s="13">
        <v>21171</v>
      </c>
    </row>
    <row r="31" spans="1:9" x14ac:dyDescent="0.25">
      <c r="A31" s="3" t="s">
        <v>11</v>
      </c>
    </row>
    <row r="32" spans="1:9" x14ac:dyDescent="0.25">
      <c r="A32" s="3" t="s">
        <v>75</v>
      </c>
      <c r="B32" s="6">
        <f>B16/B27</f>
        <v>73338210681.161789</v>
      </c>
      <c r="C32" s="6">
        <f t="shared" ref="C32:H32" si="1">C16/C27</f>
        <v>50691591818.009026</v>
      </c>
      <c r="D32" s="6">
        <f t="shared" si="1"/>
        <v>18124557366.686184</v>
      </c>
      <c r="E32" s="6">
        <f t="shared" si="1"/>
        <v>12069935401.356754</v>
      </c>
      <c r="F32" s="6">
        <f t="shared" si="1"/>
        <v>6054621965.3294296</v>
      </c>
      <c r="G32" s="6">
        <f t="shared" si="1"/>
        <v>374123322.97706199</v>
      </c>
      <c r="H32" s="6">
        <f t="shared" si="1"/>
        <v>4147938173.4895072</v>
      </c>
    </row>
    <row r="33" spans="1:8" x14ac:dyDescent="0.25">
      <c r="A33" s="3" t="s">
        <v>128</v>
      </c>
      <c r="B33" s="6">
        <f>B18/B28</f>
        <v>94135058577.047623</v>
      </c>
      <c r="C33" s="6">
        <f t="shared" ref="C33:H33" si="2">C18/C28</f>
        <v>63445212772.847473</v>
      </c>
      <c r="D33" s="6">
        <f t="shared" si="2"/>
        <v>24122434519.785683</v>
      </c>
      <c r="E33" s="6">
        <f t="shared" si="2"/>
        <v>15544400008.553383</v>
      </c>
      <c r="F33" s="6">
        <f t="shared" si="2"/>
        <v>8578034511.2322998</v>
      </c>
      <c r="G33" s="6">
        <f t="shared" si="2"/>
        <v>439867167.76693457</v>
      </c>
      <c r="H33" s="6">
        <f t="shared" si="2"/>
        <v>6127544116.6475315</v>
      </c>
    </row>
    <row r="34" spans="1:8" x14ac:dyDescent="0.25">
      <c r="A34" s="3" t="s">
        <v>76</v>
      </c>
      <c r="B34" s="6">
        <f>B32/B10</f>
        <v>95812.804701084635</v>
      </c>
      <c r="C34" s="6">
        <f t="shared" ref="C34:H34" si="3">C32/C10</f>
        <v>101252.4667015064</v>
      </c>
      <c r="D34" s="6">
        <f t="shared" si="3"/>
        <v>86268.90312865653</v>
      </c>
      <c r="E34" s="6">
        <f t="shared" si="3"/>
        <v>88800.454682514639</v>
      </c>
      <c r="F34" s="6">
        <f t="shared" si="3"/>
        <v>81629.757492973135</v>
      </c>
      <c r="G34" s="6">
        <f t="shared" si="3"/>
        <v>84053.768361505732</v>
      </c>
      <c r="H34" s="6">
        <f t="shared" si="3"/>
        <v>82559.177052854327</v>
      </c>
    </row>
    <row r="35" spans="1:8" x14ac:dyDescent="0.25">
      <c r="A35" s="3" t="s">
        <v>129</v>
      </c>
      <c r="B35" s="6">
        <f>B33/B12</f>
        <v>120771.5577635916</v>
      </c>
      <c r="C35" s="6">
        <f t="shared" ref="C35:H35" si="4">C33/C12</f>
        <v>124274.44840673321</v>
      </c>
      <c r="D35" s="6">
        <f t="shared" si="4"/>
        <v>115025.38943411352</v>
      </c>
      <c r="E35" s="6">
        <f t="shared" si="4"/>
        <v>115428.85579229714</v>
      </c>
      <c r="F35" s="6">
        <f t="shared" si="4"/>
        <v>114301.4025947873</v>
      </c>
      <c r="G35" s="6">
        <f t="shared" si="4"/>
        <v>99041.298680987238</v>
      </c>
      <c r="H35" s="6">
        <f t="shared" si="4"/>
        <v>111883.87380443573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195.49488962249436</v>
      </c>
      <c r="C40" s="7">
        <f t="shared" ref="C40:H40" si="5">((C11)/C29)*100</f>
        <v>219.15879452054793</v>
      </c>
      <c r="D40" s="7">
        <f t="shared" si="5"/>
        <v>150.4681594319093</v>
      </c>
      <c r="E40" s="7">
        <f t="shared" si="5"/>
        <v>113.16169993518042</v>
      </c>
      <c r="F40" s="7">
        <f t="shared" si="5"/>
        <v>382.32620597045764</v>
      </c>
      <c r="G40" s="7">
        <f t="shared" si="5"/>
        <v>214.89156626506025</v>
      </c>
      <c r="H40" s="7">
        <f t="shared" si="5"/>
        <v>235.71394832553966</v>
      </c>
    </row>
    <row r="41" spans="1:8" x14ac:dyDescent="0.25">
      <c r="A41" t="s">
        <v>15</v>
      </c>
      <c r="B41" s="7">
        <f>((B12)/B29)*100</f>
        <v>199.31296938887709</v>
      </c>
      <c r="C41" s="7">
        <f t="shared" ref="C41:H41" si="6">((C12)/C29)*100</f>
        <v>223.79178082191783</v>
      </c>
      <c r="D41" s="7">
        <f t="shared" si="6"/>
        <v>150.121692818692</v>
      </c>
      <c r="E41" s="7">
        <f t="shared" si="6"/>
        <v>111.91059883324745</v>
      </c>
      <c r="F41" s="7">
        <f t="shared" si="6"/>
        <v>387.60200392521432</v>
      </c>
      <c r="G41" s="7">
        <f t="shared" si="6"/>
        <v>214.03614457831327</v>
      </c>
      <c r="H41" s="7">
        <f t="shared" si="6"/>
        <v>258.68877237730857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101.95303303004776</v>
      </c>
      <c r="C44" s="7">
        <f t="shared" ref="C44:H44" si="7">C12/C11*100</f>
        <v>102.1139860307707</v>
      </c>
      <c r="D44" s="7">
        <f t="shared" ref="D44" si="8">D12/D11*100</f>
        <v>99.769740910950631</v>
      </c>
      <c r="E44" s="7">
        <f t="shared" si="7"/>
        <v>98.894412948330057</v>
      </c>
      <c r="F44" s="7">
        <f t="shared" si="7"/>
        <v>101.37992056844894</v>
      </c>
      <c r="G44" s="7">
        <f t="shared" si="7"/>
        <v>99.60192868356134</v>
      </c>
      <c r="H44" s="7">
        <f t="shared" si="7"/>
        <v>109.74690900346673</v>
      </c>
    </row>
    <row r="45" spans="1:8" x14ac:dyDescent="0.25">
      <c r="A45" t="s">
        <v>18</v>
      </c>
      <c r="B45" s="7">
        <f>B18/B17*100</f>
        <v>92.136559597920751</v>
      </c>
      <c r="C45" s="7">
        <f t="shared" ref="C45:H45" si="9">C18/C17*100</f>
        <v>94.742837922606014</v>
      </c>
      <c r="D45" s="7">
        <f t="shared" ref="D45" si="10">D18/D17*100</f>
        <v>86.234949753603757</v>
      </c>
      <c r="E45" s="7">
        <f t="shared" si="9"/>
        <v>85.910380695135132</v>
      </c>
      <c r="F45" s="7">
        <f t="shared" si="9"/>
        <v>86.829398532433828</v>
      </c>
      <c r="G45" s="7">
        <f t="shared" si="9"/>
        <v>99.605289733607023</v>
      </c>
      <c r="H45" s="7">
        <f t="shared" si="9"/>
        <v>90.259315510763855</v>
      </c>
    </row>
    <row r="46" spans="1:8" x14ac:dyDescent="0.25">
      <c r="A46" t="s">
        <v>19</v>
      </c>
      <c r="B46" s="7">
        <f>AVERAGE(B44:B45)</f>
        <v>97.04479631398425</v>
      </c>
      <c r="C46" s="7">
        <f t="shared" ref="C46:H46" si="11">AVERAGE(C44:C45)</f>
        <v>98.428411976688352</v>
      </c>
      <c r="D46" s="7">
        <f t="shared" ref="D46" si="12">AVERAGE(D44:D45)</f>
        <v>93.002345332277201</v>
      </c>
      <c r="E46" s="7">
        <f t="shared" si="11"/>
        <v>92.402396821732594</v>
      </c>
      <c r="F46" s="7">
        <f t="shared" si="11"/>
        <v>94.104659550441383</v>
      </c>
      <c r="G46" s="7">
        <f t="shared" si="11"/>
        <v>99.603609208584174</v>
      </c>
      <c r="H46" s="7">
        <f t="shared" si="11"/>
        <v>100.00311225711529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101.95303303004776</v>
      </c>
      <c r="C49" s="7">
        <f t="shared" ref="C49:H49" si="13">C12/C13*100</f>
        <v>102.1139860307707</v>
      </c>
      <c r="D49" s="7">
        <f t="shared" si="13"/>
        <v>99.769740910950631</v>
      </c>
      <c r="E49" s="7">
        <f t="shared" si="13"/>
        <v>98.894412948330057</v>
      </c>
      <c r="F49" s="7">
        <f t="shared" si="13"/>
        <v>101.37992056844894</v>
      </c>
      <c r="G49" s="7">
        <f t="shared" si="13"/>
        <v>99.60192868356134</v>
      </c>
      <c r="H49" s="7">
        <f t="shared" si="13"/>
        <v>109.74690900346673</v>
      </c>
    </row>
    <row r="50" spans="1:8" x14ac:dyDescent="0.25">
      <c r="A50" t="s">
        <v>22</v>
      </c>
      <c r="B50" s="7">
        <f>B18/B19*100</f>
        <v>92.136559597920751</v>
      </c>
      <c r="C50" s="7">
        <f t="shared" ref="C50:H50" si="14">C18/C19*100</f>
        <v>94.742837922606014</v>
      </c>
      <c r="D50" s="7">
        <f t="shared" ref="D50" si="15">D18/D19*100</f>
        <v>86.234949753603757</v>
      </c>
      <c r="E50" s="7">
        <f t="shared" si="14"/>
        <v>85.910380695135132</v>
      </c>
      <c r="F50" s="7">
        <f t="shared" si="14"/>
        <v>86.829398532433814</v>
      </c>
      <c r="G50" s="7">
        <f t="shared" si="14"/>
        <v>99.605289733607023</v>
      </c>
      <c r="H50" s="7">
        <f t="shared" si="14"/>
        <v>90.259315510763855</v>
      </c>
    </row>
    <row r="51" spans="1:8" x14ac:dyDescent="0.25">
      <c r="A51" t="s">
        <v>23</v>
      </c>
      <c r="B51" s="7">
        <f>(B49+B50)/2</f>
        <v>97.04479631398425</v>
      </c>
      <c r="C51" s="7">
        <f t="shared" ref="C51:H51" si="16">(C49+C50)/2</f>
        <v>98.428411976688352</v>
      </c>
      <c r="D51" s="7">
        <f t="shared" ref="D51" si="17">(D49+D50)/2</f>
        <v>93.002345332277201</v>
      </c>
      <c r="E51" s="7">
        <f t="shared" si="16"/>
        <v>92.402396821732594</v>
      </c>
      <c r="F51" s="7">
        <f t="shared" si="16"/>
        <v>94.104659550441369</v>
      </c>
      <c r="G51" s="7">
        <f t="shared" si="16"/>
        <v>99.603609208584174</v>
      </c>
      <c r="H51" s="7">
        <f t="shared" si="16"/>
        <v>100.00311225711529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18">C20/C18*100</f>
        <v>100</v>
      </c>
      <c r="D54" s="7">
        <f t="shared" si="18"/>
        <v>100</v>
      </c>
      <c r="E54" s="7">
        <f t="shared" si="18"/>
        <v>100</v>
      </c>
      <c r="F54" s="7">
        <f t="shared" si="18"/>
        <v>100</v>
      </c>
      <c r="G54" s="7">
        <f t="shared" si="18"/>
        <v>100</v>
      </c>
      <c r="H54" s="7">
        <f t="shared" si="1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1.8309915737153792</v>
      </c>
      <c r="C57" s="7">
        <f t="shared" ref="C57:H57" si="19">((C12/C10)-1)*100</f>
        <v>1.9733524020489446</v>
      </c>
      <c r="D57" s="7">
        <f t="shared" si="19"/>
        <v>-0.18075264019039583</v>
      </c>
      <c r="E57" s="7">
        <f t="shared" si="19"/>
        <v>-0.92369152896514262</v>
      </c>
      <c r="F57" s="7">
        <f t="shared" si="19"/>
        <v>1.1807055920886267</v>
      </c>
      <c r="G57" s="7">
        <f t="shared" si="19"/>
        <v>-0.21905189844978468</v>
      </c>
      <c r="H57" s="7">
        <f t="shared" si="19"/>
        <v>9.0064089805342196</v>
      </c>
    </row>
    <row r="58" spans="1:8" x14ac:dyDescent="0.25">
      <c r="A58" t="s">
        <v>27</v>
      </c>
      <c r="B58" s="7">
        <f>((B33/B32)-1)*100</f>
        <v>28.357452005885754</v>
      </c>
      <c r="C58" s="7">
        <f t="shared" ref="C58:H58" si="20">((C33/C32)-1)*100</f>
        <v>25.15924337240385</v>
      </c>
      <c r="D58" s="7">
        <f t="shared" si="20"/>
        <v>33.0925441750312</v>
      </c>
      <c r="E58" s="7">
        <f t="shared" si="20"/>
        <v>28.786107726857189</v>
      </c>
      <c r="F58" s="7">
        <f t="shared" si="20"/>
        <v>41.677458317838557</v>
      </c>
      <c r="G58" s="7">
        <f t="shared" si="20"/>
        <v>17.572773669045858</v>
      </c>
      <c r="H58" s="7">
        <f t="shared" si="20"/>
        <v>47.725059062118433</v>
      </c>
    </row>
    <row r="59" spans="1:8" x14ac:dyDescent="0.25">
      <c r="A59" t="s">
        <v>28</v>
      </c>
      <c r="B59" s="7">
        <f>((B35/B34)-1)*100</f>
        <v>26.049496349024448</v>
      </c>
      <c r="C59" s="7">
        <f t="shared" ref="C59:H59" si="21">((C35/C34)-1)*100</f>
        <v>22.737205774053781</v>
      </c>
      <c r="D59" s="7">
        <f t="shared" si="21"/>
        <v>33.333548083451568</v>
      </c>
      <c r="E59" s="7">
        <f t="shared" si="21"/>
        <v>29.98678464540092</v>
      </c>
      <c r="F59" s="7">
        <f t="shared" si="21"/>
        <v>40.024184936022401</v>
      </c>
      <c r="G59" s="7">
        <f t="shared" si="21"/>
        <v>17.830884458412189</v>
      </c>
      <c r="H59" s="7">
        <f t="shared" si="21"/>
        <v>35.519608841071374</v>
      </c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B17/(B11*12)</f>
        <v>11639.946434805375</v>
      </c>
      <c r="C62" s="4">
        <f t="shared" ref="C62:H62" si="22">C17/(C11*12)</f>
        <v>11666.453087871732</v>
      </c>
      <c r="D62" s="4">
        <f t="shared" si="22"/>
        <v>11591.173247763219</v>
      </c>
      <c r="E62" s="4">
        <f t="shared" si="22"/>
        <v>11573.338586493552</v>
      </c>
      <c r="F62" s="4">
        <f t="shared" si="22"/>
        <v>11623.980389772963</v>
      </c>
      <c r="G62" s="4">
        <f t="shared" si="22"/>
        <v>8626.2060252672491</v>
      </c>
      <c r="H62" s="4">
        <f t="shared" si="22"/>
        <v>11849.114913966429</v>
      </c>
    </row>
    <row r="63" spans="1:8" x14ac:dyDescent="0.25">
      <c r="A63" t="s">
        <v>44</v>
      </c>
      <c r="B63" s="4">
        <f>B18/(B12*12)</f>
        <v>10519.202681208828</v>
      </c>
      <c r="C63" s="4">
        <f t="shared" ref="C63:H63" si="23">C18/(C12*12)</f>
        <v>10824.304456226462</v>
      </c>
      <c r="D63" s="4">
        <f t="shared" si="23"/>
        <v>10018.711419711288</v>
      </c>
      <c r="E63" s="4">
        <f t="shared" si="23"/>
        <v>10053.85333950908</v>
      </c>
      <c r="F63" s="4">
        <f t="shared" si="23"/>
        <v>9955.6521660059734</v>
      </c>
      <c r="G63" s="4">
        <f t="shared" si="23"/>
        <v>8626.4971151139889</v>
      </c>
      <c r="H63" s="4">
        <f t="shared" si="23"/>
        <v>9745.0854083663507</v>
      </c>
    </row>
    <row r="64" spans="1:8" x14ac:dyDescent="0.25">
      <c r="A64" t="s">
        <v>30</v>
      </c>
      <c r="B64" s="10">
        <f>(B63/B62)*B46</f>
        <v>87.700908874542989</v>
      </c>
      <c r="C64" s="10">
        <f t="shared" ref="C64:H64" si="24">(C63/C62)*C46</f>
        <v>91.323308837212508</v>
      </c>
      <c r="D64" s="10">
        <f t="shared" si="24"/>
        <v>80.385620965524197</v>
      </c>
      <c r="E64" s="10">
        <f t="shared" si="24"/>
        <v>80.270713495671131</v>
      </c>
      <c r="F64" s="10">
        <f t="shared" si="24"/>
        <v>80.59831712284101</v>
      </c>
      <c r="G64" s="10">
        <f t="shared" si="24"/>
        <v>99.606970315338899</v>
      </c>
      <c r="H64" s="10">
        <f t="shared" si="24"/>
        <v>82.245710090916376</v>
      </c>
    </row>
    <row r="65" spans="1:8" x14ac:dyDescent="0.25">
      <c r="A65" t="s">
        <v>45</v>
      </c>
      <c r="B65" s="10">
        <f>B17/B11</f>
        <v>139679.35721766451</v>
      </c>
      <c r="C65" s="10">
        <f t="shared" ref="C65:H66" si="25">C17/C11</f>
        <v>139997.43705446078</v>
      </c>
      <c r="D65" s="10">
        <f t="shared" si="25"/>
        <v>139094.07897315864</v>
      </c>
      <c r="E65" s="10">
        <f t="shared" si="25"/>
        <v>138880.06303792263</v>
      </c>
      <c r="F65" s="10">
        <f t="shared" si="25"/>
        <v>139487.76467727555</v>
      </c>
      <c r="G65" s="10">
        <f t="shared" si="25"/>
        <v>103514.472303207</v>
      </c>
      <c r="H65" s="10">
        <f t="shared" si="25"/>
        <v>142189.37896759715</v>
      </c>
    </row>
    <row r="66" spans="1:8" x14ac:dyDescent="0.25">
      <c r="A66" t="s">
        <v>46</v>
      </c>
      <c r="B66" s="10">
        <f>B18/B12</f>
        <v>126230.43217450593</v>
      </c>
      <c r="C66" s="10">
        <f t="shared" si="25"/>
        <v>129891.65347471755</v>
      </c>
      <c r="D66" s="10">
        <f t="shared" si="25"/>
        <v>120224.53703653545</v>
      </c>
      <c r="E66" s="10">
        <f t="shared" si="25"/>
        <v>120646.24007410897</v>
      </c>
      <c r="F66" s="10">
        <f t="shared" si="25"/>
        <v>119467.82599207168</v>
      </c>
      <c r="G66" s="10">
        <f t="shared" si="25"/>
        <v>103517.96538136786</v>
      </c>
      <c r="H66" s="10">
        <f t="shared" si="25"/>
        <v>116941.02490039621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46.210136691527879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199.38603560723286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85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9" spans="1:8" x14ac:dyDescent="0.25">
      <c r="A79" t="s">
        <v>39</v>
      </c>
    </row>
    <row r="80" spans="1:8" x14ac:dyDescent="0.25">
      <c r="A80" s="15" t="s">
        <v>40</v>
      </c>
    </row>
    <row r="81" spans="1:1" x14ac:dyDescent="0.25">
      <c r="A81" s="15" t="s">
        <v>41</v>
      </c>
    </row>
    <row r="82" spans="1:1" x14ac:dyDescent="0.25">
      <c r="A82" s="15" t="s">
        <v>42</v>
      </c>
    </row>
    <row r="83" spans="1:1" x14ac:dyDescent="0.25">
      <c r="A83" s="15" t="s">
        <v>48</v>
      </c>
    </row>
    <row r="84" spans="1:1" x14ac:dyDescent="0.25">
      <c r="A84" s="15" t="s">
        <v>88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dcterms:created xsi:type="dcterms:W3CDTF">2012-04-10T15:25:06Z</dcterms:created>
  <dcterms:modified xsi:type="dcterms:W3CDTF">2019-06-14T15:44:56Z</dcterms:modified>
</cp:coreProperties>
</file>