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ICODER\Indicadores\"/>
    </mc:Choice>
  </mc:AlternateContent>
  <bookViews>
    <workbookView xWindow="0" yWindow="0" windowWidth="15600" windowHeight="9240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62913"/>
</workbook>
</file>

<file path=xl/calcChain.xml><?xml version="1.0" encoding="utf-8"?>
<calcChain xmlns="http://schemas.openxmlformats.org/spreadsheetml/2006/main">
  <c r="H44" i="7" l="1"/>
  <c r="I11" i="6"/>
  <c r="I12" i="6"/>
  <c r="I12" i="7"/>
  <c r="G12" i="7"/>
  <c r="I11" i="7" l="1"/>
  <c r="F66" i="7"/>
  <c r="F65" i="7"/>
  <c r="F64" i="7"/>
  <c r="F63" i="7"/>
  <c r="F62" i="7"/>
  <c r="F59" i="7"/>
  <c r="F58" i="7"/>
  <c r="F57" i="7"/>
  <c r="F54" i="7"/>
  <c r="F51" i="7"/>
  <c r="F50" i="7"/>
  <c r="F49" i="7"/>
  <c r="F46" i="7"/>
  <c r="F45" i="7"/>
  <c r="F44" i="7"/>
  <c r="F35" i="7"/>
  <c r="F34" i="7"/>
  <c r="F33" i="7"/>
  <c r="F32" i="7"/>
  <c r="F20" i="7"/>
  <c r="F19" i="7"/>
  <c r="F18" i="7"/>
  <c r="F17" i="7"/>
  <c r="F16" i="7"/>
  <c r="D13" i="7"/>
  <c r="E13" i="7"/>
  <c r="F13" i="7"/>
  <c r="G13" i="7"/>
  <c r="H13" i="7"/>
  <c r="I13" i="7"/>
  <c r="J13" i="7"/>
  <c r="C13" i="7"/>
  <c r="D13" i="6"/>
  <c r="E13" i="6"/>
  <c r="F13" i="6"/>
  <c r="G13" i="6"/>
  <c r="H13" i="6"/>
  <c r="I13" i="6"/>
  <c r="J13" i="6"/>
  <c r="C13" i="6"/>
  <c r="F12" i="7"/>
  <c r="F11" i="7"/>
  <c r="F10" i="7"/>
  <c r="F66" i="6"/>
  <c r="F65" i="6"/>
  <c r="F64" i="6"/>
  <c r="F63" i="6"/>
  <c r="F62" i="6"/>
  <c r="F59" i="6"/>
  <c r="F58" i="6"/>
  <c r="F57" i="6"/>
  <c r="F54" i="6"/>
  <c r="F50" i="6"/>
  <c r="F49" i="6"/>
  <c r="F51" i="6" s="1"/>
  <c r="F46" i="6"/>
  <c r="F45" i="6"/>
  <c r="F44" i="6"/>
  <c r="F35" i="6"/>
  <c r="F34" i="6"/>
  <c r="F33" i="6"/>
  <c r="F32" i="6"/>
  <c r="F20" i="6"/>
  <c r="F19" i="6"/>
  <c r="F18" i="6"/>
  <c r="F17" i="6"/>
  <c r="F16" i="6"/>
  <c r="F12" i="6"/>
  <c r="F11" i="6"/>
  <c r="F10" i="6"/>
  <c r="F66" i="5"/>
  <c r="F65" i="5"/>
  <c r="F64" i="5"/>
  <c r="F63" i="5"/>
  <c r="F62" i="5"/>
  <c r="F59" i="5"/>
  <c r="F58" i="5"/>
  <c r="F57" i="5"/>
  <c r="F54" i="5"/>
  <c r="F51" i="5"/>
  <c r="F50" i="5"/>
  <c r="F49" i="5"/>
  <c r="F46" i="5"/>
  <c r="F45" i="5"/>
  <c r="F44" i="5"/>
  <c r="F35" i="5"/>
  <c r="F34" i="5"/>
  <c r="F33" i="5"/>
  <c r="F32" i="5"/>
  <c r="F20" i="5"/>
  <c r="F19" i="5"/>
  <c r="F18" i="5"/>
  <c r="F17" i="5"/>
  <c r="F16" i="5"/>
  <c r="F13" i="5"/>
  <c r="F12" i="5"/>
  <c r="F11" i="5"/>
  <c r="F10" i="5"/>
  <c r="F20" i="4"/>
  <c r="F54" i="4" s="1"/>
  <c r="F66" i="4"/>
  <c r="F65" i="4"/>
  <c r="F63" i="4"/>
  <c r="F62" i="4"/>
  <c r="F57" i="4"/>
  <c r="F50" i="4"/>
  <c r="F51" i="4" s="1"/>
  <c r="F49" i="4"/>
  <c r="F45" i="4"/>
  <c r="F44" i="4"/>
  <c r="F46" i="4" s="1"/>
  <c r="F35" i="4"/>
  <c r="F33" i="4"/>
  <c r="F32" i="4"/>
  <c r="F66" i="3"/>
  <c r="F65" i="3"/>
  <c r="F64" i="3"/>
  <c r="F63" i="3"/>
  <c r="F62" i="3"/>
  <c r="F59" i="3"/>
  <c r="F58" i="3"/>
  <c r="F57" i="3"/>
  <c r="F54" i="3"/>
  <c r="F51" i="3"/>
  <c r="F50" i="3"/>
  <c r="F49" i="3"/>
  <c r="F46" i="3"/>
  <c r="F45" i="3"/>
  <c r="F35" i="3"/>
  <c r="F34" i="3"/>
  <c r="F33" i="3"/>
  <c r="F32" i="3"/>
  <c r="F20" i="2"/>
  <c r="F20" i="3"/>
  <c r="F58" i="4" l="1"/>
  <c r="F64" i="4"/>
  <c r="F34" i="4"/>
  <c r="F59" i="4" s="1"/>
  <c r="F66" i="2" l="1"/>
  <c r="F65" i="2"/>
  <c r="F63" i="2"/>
  <c r="F62" i="2"/>
  <c r="F57" i="2"/>
  <c r="F54" i="2"/>
  <c r="F50" i="2"/>
  <c r="F49" i="2"/>
  <c r="F51" i="2" s="1"/>
  <c r="F45" i="2"/>
  <c r="F44" i="2"/>
  <c r="F46" i="2" s="1"/>
  <c r="F34" i="2"/>
  <c r="F33" i="2"/>
  <c r="F35" i="2" s="1"/>
  <c r="F32" i="2"/>
  <c r="F66" i="8"/>
  <c r="F65" i="8"/>
  <c r="F64" i="8"/>
  <c r="F63" i="8"/>
  <c r="F62" i="8"/>
  <c r="F59" i="8"/>
  <c r="F58" i="8"/>
  <c r="F57" i="8"/>
  <c r="F54" i="8"/>
  <c r="F51" i="8"/>
  <c r="F50" i="8"/>
  <c r="F46" i="8"/>
  <c r="F45" i="8"/>
  <c r="F44" i="8"/>
  <c r="F35" i="8"/>
  <c r="F34" i="8"/>
  <c r="F33" i="8"/>
  <c r="F32" i="8"/>
  <c r="F20" i="8"/>
  <c r="F58" i="2" l="1"/>
  <c r="F59" i="2"/>
  <c r="F64" i="2"/>
  <c r="D19" i="7"/>
  <c r="E19" i="7"/>
  <c r="G19" i="7"/>
  <c r="H19" i="7"/>
  <c r="I19" i="7"/>
  <c r="J19" i="7"/>
  <c r="C19" i="7"/>
  <c r="D18" i="7"/>
  <c r="E18" i="7"/>
  <c r="E33" i="7" s="1"/>
  <c r="G18" i="7"/>
  <c r="H18" i="7"/>
  <c r="I18" i="7"/>
  <c r="J18" i="7"/>
  <c r="C18" i="7"/>
  <c r="D17" i="7"/>
  <c r="E17" i="7"/>
  <c r="G17" i="7"/>
  <c r="H17" i="7"/>
  <c r="I17" i="7"/>
  <c r="J17" i="7"/>
  <c r="D16" i="7"/>
  <c r="D32" i="7" s="1"/>
  <c r="E16" i="7"/>
  <c r="E32" i="7" s="1"/>
  <c r="G16" i="7"/>
  <c r="G32" i="7" s="1"/>
  <c r="H16" i="7"/>
  <c r="H32" i="7" s="1"/>
  <c r="I16" i="7"/>
  <c r="I32" i="7" s="1"/>
  <c r="J16" i="7"/>
  <c r="J32" i="7" s="1"/>
  <c r="G49" i="7"/>
  <c r="G11" i="7"/>
  <c r="G10" i="7"/>
  <c r="D12" i="7"/>
  <c r="D49" i="7" s="1"/>
  <c r="E12" i="7"/>
  <c r="H12" i="7"/>
  <c r="I49" i="7"/>
  <c r="I51" i="7" s="1"/>
  <c r="J12" i="7"/>
  <c r="D11" i="7"/>
  <c r="E11" i="7"/>
  <c r="H11" i="7"/>
  <c r="J11" i="7"/>
  <c r="C11" i="7"/>
  <c r="C12" i="7"/>
  <c r="C49" i="7" s="1"/>
  <c r="D10" i="7"/>
  <c r="E10" i="7"/>
  <c r="H10" i="7"/>
  <c r="I10" i="7"/>
  <c r="J10" i="7"/>
  <c r="C10" i="7"/>
  <c r="B11" i="7"/>
  <c r="B12" i="7"/>
  <c r="B13" i="7"/>
  <c r="D19" i="6"/>
  <c r="E19" i="6"/>
  <c r="G19" i="6"/>
  <c r="H19" i="6"/>
  <c r="I19" i="6"/>
  <c r="J19" i="6"/>
  <c r="C19" i="6"/>
  <c r="D18" i="6"/>
  <c r="E18" i="6"/>
  <c r="E20" i="6" s="1"/>
  <c r="E54" i="6" s="1"/>
  <c r="G18" i="6"/>
  <c r="G33" i="6" s="1"/>
  <c r="H18" i="6"/>
  <c r="I18" i="6"/>
  <c r="I20" i="6" s="1"/>
  <c r="I54" i="6" s="1"/>
  <c r="J18" i="6"/>
  <c r="J20" i="6" s="1"/>
  <c r="J54" i="6" s="1"/>
  <c r="D17" i="6"/>
  <c r="E17" i="6"/>
  <c r="G17" i="6"/>
  <c r="H17" i="6"/>
  <c r="I17" i="6"/>
  <c r="J17" i="6"/>
  <c r="C17" i="6"/>
  <c r="C65" i="6" s="1"/>
  <c r="C18" i="6"/>
  <c r="C33" i="6" s="1"/>
  <c r="D16" i="6"/>
  <c r="D32" i="6" s="1"/>
  <c r="E16" i="6"/>
  <c r="E32" i="6" s="1"/>
  <c r="G16" i="6"/>
  <c r="G32" i="6" s="1"/>
  <c r="H16" i="6"/>
  <c r="H32" i="6" s="1"/>
  <c r="I16" i="6"/>
  <c r="I32" i="6" s="1"/>
  <c r="J16" i="6"/>
  <c r="J32" i="6" s="1"/>
  <c r="G12" i="6"/>
  <c r="G11" i="6"/>
  <c r="G10" i="6"/>
  <c r="D12" i="6"/>
  <c r="D49" i="6" s="1"/>
  <c r="E12" i="6"/>
  <c r="H12" i="6"/>
  <c r="H49" i="6" s="1"/>
  <c r="H51" i="6" s="1"/>
  <c r="J12" i="6"/>
  <c r="D11" i="6"/>
  <c r="E11" i="6"/>
  <c r="H11" i="6"/>
  <c r="J11" i="6"/>
  <c r="D10" i="6"/>
  <c r="E10" i="6"/>
  <c r="H10" i="6"/>
  <c r="I10" i="6"/>
  <c r="J10" i="6"/>
  <c r="C11" i="6"/>
  <c r="C12" i="6"/>
  <c r="C49" i="6" s="1"/>
  <c r="C10" i="6"/>
  <c r="B11" i="6"/>
  <c r="B12" i="6"/>
  <c r="B13" i="6"/>
  <c r="D19" i="5"/>
  <c r="E19" i="5"/>
  <c r="G19" i="5"/>
  <c r="H19" i="5"/>
  <c r="I19" i="5"/>
  <c r="J19" i="5"/>
  <c r="C19" i="5"/>
  <c r="D18" i="5"/>
  <c r="D33" i="5" s="1"/>
  <c r="E18" i="5"/>
  <c r="G18" i="5"/>
  <c r="H18" i="5"/>
  <c r="H20" i="5" s="1"/>
  <c r="H54" i="5" s="1"/>
  <c r="I18" i="5"/>
  <c r="J18" i="5"/>
  <c r="J20" i="5" s="1"/>
  <c r="J54" i="5" s="1"/>
  <c r="D17" i="5"/>
  <c r="D62" i="5" s="1"/>
  <c r="E17" i="5"/>
  <c r="G17" i="5"/>
  <c r="H17" i="5"/>
  <c r="I17" i="5"/>
  <c r="J17" i="5"/>
  <c r="C17" i="5"/>
  <c r="C18" i="5"/>
  <c r="D16" i="5"/>
  <c r="D32" i="5" s="1"/>
  <c r="D34" i="5" s="1"/>
  <c r="E16" i="5"/>
  <c r="E32" i="5" s="1"/>
  <c r="G16" i="5"/>
  <c r="G32" i="5" s="1"/>
  <c r="H16" i="5"/>
  <c r="H32" i="5" s="1"/>
  <c r="I16" i="5"/>
  <c r="I32" i="5" s="1"/>
  <c r="J16" i="5"/>
  <c r="J32" i="5" s="1"/>
  <c r="G12" i="5"/>
  <c r="D12" i="5"/>
  <c r="E12" i="5"/>
  <c r="H12" i="5"/>
  <c r="H44" i="5" s="1"/>
  <c r="H46" i="5" s="1"/>
  <c r="I12" i="5"/>
  <c r="J12" i="5"/>
  <c r="G11" i="5"/>
  <c r="D11" i="5"/>
  <c r="D44" i="5" s="1"/>
  <c r="D46" i="5" s="1"/>
  <c r="E11" i="5"/>
  <c r="H11" i="5"/>
  <c r="I11" i="5"/>
  <c r="J11" i="5"/>
  <c r="D13" i="5"/>
  <c r="E13" i="5"/>
  <c r="G13" i="5"/>
  <c r="H13" i="5"/>
  <c r="I13" i="5"/>
  <c r="J13" i="5"/>
  <c r="C13" i="5"/>
  <c r="C49" i="5" s="1"/>
  <c r="C11" i="5"/>
  <c r="C12" i="5"/>
  <c r="G10" i="5"/>
  <c r="D10" i="5"/>
  <c r="E10" i="5"/>
  <c r="H10" i="5"/>
  <c r="I10" i="5"/>
  <c r="J10" i="5"/>
  <c r="C10" i="5"/>
  <c r="B12" i="5"/>
  <c r="J57" i="5" l="1"/>
  <c r="G65" i="7"/>
  <c r="I45" i="6"/>
  <c r="I63" i="6"/>
  <c r="I65" i="7"/>
  <c r="J57" i="7"/>
  <c r="G50" i="7"/>
  <c r="H46" i="7"/>
  <c r="H33" i="5"/>
  <c r="D45" i="6"/>
  <c r="J49" i="5"/>
  <c r="J51" i="5" s="1"/>
  <c r="C66" i="5"/>
  <c r="C62" i="6"/>
  <c r="J65" i="6"/>
  <c r="H63" i="6"/>
  <c r="J44" i="5"/>
  <c r="J46" i="5" s="1"/>
  <c r="I44" i="5"/>
  <c r="D65" i="6"/>
  <c r="D35" i="5"/>
  <c r="J34" i="7"/>
  <c r="H62" i="7"/>
  <c r="E44" i="5"/>
  <c r="J34" i="6"/>
  <c r="H66" i="6"/>
  <c r="I34" i="7"/>
  <c r="H66" i="5"/>
  <c r="J34" i="5"/>
  <c r="I34" i="6"/>
  <c r="H34" i="7"/>
  <c r="D45" i="7"/>
  <c r="H63" i="5"/>
  <c r="I34" i="5"/>
  <c r="I62" i="5"/>
  <c r="G63" i="5"/>
  <c r="H49" i="5"/>
  <c r="H51" i="5" s="1"/>
  <c r="H65" i="6"/>
  <c r="C57" i="7"/>
  <c r="J44" i="7"/>
  <c r="J46" i="7" s="1"/>
  <c r="C62" i="5"/>
  <c r="H62" i="5"/>
  <c r="I44" i="6"/>
  <c r="I46" i="6" s="1"/>
  <c r="G50" i="6"/>
  <c r="C44" i="5"/>
  <c r="C46" i="5" s="1"/>
  <c r="D49" i="5"/>
  <c r="I49" i="5"/>
  <c r="G62" i="5"/>
  <c r="D63" i="5"/>
  <c r="G44" i="7"/>
  <c r="G34" i="6"/>
  <c r="I49" i="6"/>
  <c r="I51" i="6" s="1"/>
  <c r="I57" i="6"/>
  <c r="I44" i="7"/>
  <c r="G34" i="7"/>
  <c r="D57" i="7"/>
  <c r="C66" i="7"/>
  <c r="I50" i="6"/>
  <c r="D50" i="6"/>
  <c r="D51" i="6" s="1"/>
  <c r="D33" i="7"/>
  <c r="D35" i="7" s="1"/>
  <c r="D20" i="6"/>
  <c r="D54" i="6" s="1"/>
  <c r="D65" i="7"/>
  <c r="D62" i="6"/>
  <c r="D34" i="7"/>
  <c r="J45" i="7"/>
  <c r="I45" i="7"/>
  <c r="H65" i="7"/>
  <c r="H45" i="7"/>
  <c r="C50" i="5"/>
  <c r="C51" i="5" s="1"/>
  <c r="C33" i="7"/>
  <c r="C35" i="7" s="1"/>
  <c r="C50" i="6"/>
  <c r="C51" i="6" s="1"/>
  <c r="B19" i="5"/>
  <c r="I66" i="6"/>
  <c r="I66" i="5"/>
  <c r="I57" i="7"/>
  <c r="E34" i="5"/>
  <c r="G34" i="5"/>
  <c r="E49" i="5"/>
  <c r="I65" i="5"/>
  <c r="H62" i="6"/>
  <c r="G66" i="5"/>
  <c r="G50" i="5"/>
  <c r="G33" i="5"/>
  <c r="G58" i="5" s="1"/>
  <c r="G20" i="5"/>
  <c r="G54" i="5" s="1"/>
  <c r="G51" i="7"/>
  <c r="B18" i="5"/>
  <c r="B63" i="5" s="1"/>
  <c r="G45" i="7"/>
  <c r="E45" i="7"/>
  <c r="C63" i="5"/>
  <c r="E34" i="6"/>
  <c r="H58" i="5"/>
  <c r="H34" i="5"/>
  <c r="D64" i="5"/>
  <c r="G35" i="6"/>
  <c r="G58" i="6"/>
  <c r="E58" i="7"/>
  <c r="E35" i="7"/>
  <c r="E57" i="7"/>
  <c r="E49" i="7"/>
  <c r="E44" i="7"/>
  <c r="C33" i="5"/>
  <c r="C35" i="5" s="1"/>
  <c r="G35" i="5"/>
  <c r="I50" i="5"/>
  <c r="I57" i="5"/>
  <c r="H65" i="5"/>
  <c r="D66" i="5"/>
  <c r="G62" i="6"/>
  <c r="G65" i="6"/>
  <c r="C35" i="6"/>
  <c r="D63" i="6"/>
  <c r="E34" i="7"/>
  <c r="H49" i="7"/>
  <c r="H51" i="7" s="1"/>
  <c r="G63" i="6"/>
  <c r="G66" i="6"/>
  <c r="E66" i="5"/>
  <c r="E63" i="5"/>
  <c r="E50" i="5"/>
  <c r="E33" i="5"/>
  <c r="E35" i="5" s="1"/>
  <c r="H45" i="5"/>
  <c r="H50" i="5"/>
  <c r="H57" i="5"/>
  <c r="G65" i="5"/>
  <c r="G49" i="6"/>
  <c r="G57" i="6"/>
  <c r="G44" i="6"/>
  <c r="H44" i="6"/>
  <c r="H46" i="6" s="1"/>
  <c r="H57" i="6"/>
  <c r="C63" i="6"/>
  <c r="J20" i="7"/>
  <c r="J54" i="7" s="1"/>
  <c r="J66" i="7"/>
  <c r="J33" i="7"/>
  <c r="G62" i="7"/>
  <c r="D45" i="5"/>
  <c r="D20" i="5"/>
  <c r="D54" i="5" s="1"/>
  <c r="G45" i="5"/>
  <c r="D65" i="5"/>
  <c r="B17" i="6"/>
  <c r="B65" i="6" s="1"/>
  <c r="E62" i="6"/>
  <c r="E65" i="6"/>
  <c r="H34" i="6"/>
  <c r="D44" i="6"/>
  <c r="D46" i="6" s="1"/>
  <c r="D57" i="6"/>
  <c r="I62" i="6"/>
  <c r="D66" i="6"/>
  <c r="J65" i="7"/>
  <c r="J62" i="7"/>
  <c r="I63" i="7"/>
  <c r="I50" i="7"/>
  <c r="I66" i="7"/>
  <c r="I33" i="7"/>
  <c r="J57" i="6"/>
  <c r="J44" i="6"/>
  <c r="J46" i="6" s="1"/>
  <c r="J49" i="6"/>
  <c r="J51" i="6" s="1"/>
  <c r="B19" i="6"/>
  <c r="E65" i="5"/>
  <c r="E45" i="5"/>
  <c r="E46" i="5" s="1"/>
  <c r="D50" i="5"/>
  <c r="C65" i="5"/>
  <c r="C44" i="6"/>
  <c r="C46" i="6" s="1"/>
  <c r="C57" i="6"/>
  <c r="C66" i="6"/>
  <c r="G57" i="7"/>
  <c r="G66" i="7"/>
  <c r="J50" i="7"/>
  <c r="J63" i="7"/>
  <c r="I33" i="5"/>
  <c r="C45" i="5"/>
  <c r="G20" i="6"/>
  <c r="G54" i="6" s="1"/>
  <c r="B18" i="6"/>
  <c r="D34" i="6"/>
  <c r="G45" i="6"/>
  <c r="I65" i="6"/>
  <c r="G63" i="7"/>
  <c r="G57" i="5"/>
  <c r="G44" i="5"/>
  <c r="G49" i="5"/>
  <c r="J63" i="5"/>
  <c r="J50" i="5"/>
  <c r="J33" i="5"/>
  <c r="J66" i="5"/>
  <c r="E20" i="5"/>
  <c r="E54" i="5" s="1"/>
  <c r="H35" i="5"/>
  <c r="E49" i="6"/>
  <c r="E57" i="6"/>
  <c r="E44" i="6"/>
  <c r="E45" i="6"/>
  <c r="C44" i="7"/>
  <c r="E66" i="7"/>
  <c r="E50" i="7"/>
  <c r="H57" i="7"/>
  <c r="E63" i="7"/>
  <c r="I45" i="5"/>
  <c r="I20" i="5"/>
  <c r="I54" i="5" s="1"/>
  <c r="I63" i="5"/>
  <c r="H20" i="6"/>
  <c r="H54" i="6" s="1"/>
  <c r="H45" i="6"/>
  <c r="H33" i="6"/>
  <c r="H50" i="6"/>
  <c r="E65" i="7"/>
  <c r="E62" i="7"/>
  <c r="D63" i="7"/>
  <c r="D50" i="7"/>
  <c r="D51" i="7" s="1"/>
  <c r="D66" i="7"/>
  <c r="J33" i="6"/>
  <c r="J50" i="6"/>
  <c r="H33" i="7"/>
  <c r="D44" i="7"/>
  <c r="J49" i="7"/>
  <c r="J51" i="7" s="1"/>
  <c r="E62" i="5"/>
  <c r="I33" i="6"/>
  <c r="C45" i="6"/>
  <c r="J63" i="6"/>
  <c r="E66" i="6"/>
  <c r="G33" i="7"/>
  <c r="H50" i="7"/>
  <c r="I62" i="7"/>
  <c r="H63" i="7"/>
  <c r="H66" i="7"/>
  <c r="E33" i="6"/>
  <c r="E50" i="6"/>
  <c r="J45" i="5"/>
  <c r="D33" i="6"/>
  <c r="E63" i="6"/>
  <c r="J66" i="6"/>
  <c r="C50" i="7"/>
  <c r="C51" i="7" s="1"/>
  <c r="D62" i="7"/>
  <c r="C63" i="7"/>
  <c r="B17" i="5"/>
  <c r="J62" i="5"/>
  <c r="J65" i="5"/>
  <c r="J45" i="6"/>
  <c r="J62" i="6"/>
  <c r="B19" i="7"/>
  <c r="H20" i="7"/>
  <c r="H54" i="7" s="1"/>
  <c r="I20" i="7"/>
  <c r="I54" i="7" s="1"/>
  <c r="D46" i="7" l="1"/>
  <c r="D64" i="7" s="1"/>
  <c r="D51" i="5"/>
  <c r="I46" i="5"/>
  <c r="G51" i="6"/>
  <c r="G59" i="6"/>
  <c r="I64" i="5"/>
  <c r="I51" i="5"/>
  <c r="I46" i="7"/>
  <c r="I64" i="7" s="1"/>
  <c r="C64" i="5"/>
  <c r="I64" i="6"/>
  <c r="H64" i="7"/>
  <c r="H64" i="5"/>
  <c r="G46" i="6"/>
  <c r="G64" i="6" s="1"/>
  <c r="G46" i="7"/>
  <c r="G64" i="7" s="1"/>
  <c r="D58" i="7"/>
  <c r="H59" i="5"/>
  <c r="H64" i="6"/>
  <c r="D59" i="7"/>
  <c r="B66" i="5"/>
  <c r="B62" i="6"/>
  <c r="G59" i="5"/>
  <c r="E51" i="5"/>
  <c r="J64" i="5"/>
  <c r="J64" i="6"/>
  <c r="J64" i="7"/>
  <c r="G51" i="5"/>
  <c r="G46" i="5"/>
  <c r="G64" i="5" s="1"/>
  <c r="E46" i="7"/>
  <c r="E64" i="7" s="1"/>
  <c r="E59" i="7"/>
  <c r="I58" i="6"/>
  <c r="I35" i="6"/>
  <c r="I59" i="6" s="1"/>
  <c r="B66" i="6"/>
  <c r="B63" i="6"/>
  <c r="E64" i="5"/>
  <c r="J35" i="5"/>
  <c r="J59" i="5" s="1"/>
  <c r="J58" i="5"/>
  <c r="J35" i="7"/>
  <c r="J59" i="7" s="1"/>
  <c r="J58" i="7"/>
  <c r="E51" i="7"/>
  <c r="I58" i="5"/>
  <c r="I35" i="5"/>
  <c r="I59" i="5" s="1"/>
  <c r="D58" i="6"/>
  <c r="D35" i="6"/>
  <c r="D59" i="6" s="1"/>
  <c r="G35" i="7"/>
  <c r="G59" i="7" s="1"/>
  <c r="G58" i="7"/>
  <c r="E46" i="6"/>
  <c r="E64" i="6" s="1"/>
  <c r="I35" i="7"/>
  <c r="I59" i="7" s="1"/>
  <c r="I58" i="7"/>
  <c r="C64" i="6"/>
  <c r="H35" i="7"/>
  <c r="H59" i="7" s="1"/>
  <c r="H58" i="7"/>
  <c r="E51" i="6"/>
  <c r="E58" i="6"/>
  <c r="E35" i="6"/>
  <c r="E59" i="6" s="1"/>
  <c r="J58" i="6"/>
  <c r="J35" i="6"/>
  <c r="J59" i="6" s="1"/>
  <c r="H35" i="6"/>
  <c r="H59" i="6" s="1"/>
  <c r="H58" i="6"/>
  <c r="D64" i="6"/>
  <c r="G20" i="7"/>
  <c r="G54" i="7" s="1"/>
  <c r="E20" i="7" l="1"/>
  <c r="B18" i="7" l="1"/>
  <c r="D20" i="7"/>
  <c r="B66" i="7" l="1"/>
  <c r="B63" i="7"/>
  <c r="C66" i="4"/>
  <c r="D66" i="4"/>
  <c r="E66" i="4"/>
  <c r="G66" i="4"/>
  <c r="H66" i="4"/>
  <c r="I66" i="4"/>
  <c r="J66" i="4"/>
  <c r="C65" i="4"/>
  <c r="D65" i="4"/>
  <c r="E65" i="4"/>
  <c r="G65" i="4"/>
  <c r="H65" i="4"/>
  <c r="I65" i="4"/>
  <c r="J65" i="4"/>
  <c r="C63" i="4"/>
  <c r="D63" i="4"/>
  <c r="E63" i="4"/>
  <c r="G63" i="4"/>
  <c r="H63" i="4"/>
  <c r="I63" i="4"/>
  <c r="J63" i="4"/>
  <c r="C62" i="4"/>
  <c r="D62" i="4"/>
  <c r="E62" i="4"/>
  <c r="G62" i="4"/>
  <c r="H62" i="4"/>
  <c r="I62" i="4"/>
  <c r="J62" i="4"/>
  <c r="G57" i="4"/>
  <c r="H57" i="4"/>
  <c r="I57" i="4"/>
  <c r="J57" i="4"/>
  <c r="G50" i="4"/>
  <c r="H50" i="4"/>
  <c r="I50" i="4"/>
  <c r="J50" i="4"/>
  <c r="C49" i="4"/>
  <c r="D49" i="4"/>
  <c r="E49" i="4"/>
  <c r="G49" i="4"/>
  <c r="H49" i="4"/>
  <c r="H51" i="4" s="1"/>
  <c r="I49" i="4"/>
  <c r="J49" i="4"/>
  <c r="J51" i="4" s="1"/>
  <c r="J46" i="4"/>
  <c r="G45" i="4"/>
  <c r="H45" i="4"/>
  <c r="I45" i="4"/>
  <c r="J45" i="4"/>
  <c r="C44" i="4"/>
  <c r="D44" i="4"/>
  <c r="E44" i="4"/>
  <c r="G44" i="4"/>
  <c r="H44" i="4"/>
  <c r="H46" i="4" s="1"/>
  <c r="I44" i="4"/>
  <c r="J44" i="4"/>
  <c r="C33" i="4"/>
  <c r="C35" i="4" s="1"/>
  <c r="D33" i="4"/>
  <c r="D35" i="4" s="1"/>
  <c r="E33" i="4"/>
  <c r="E35" i="4" s="1"/>
  <c r="G33" i="4"/>
  <c r="H33" i="4"/>
  <c r="H35" i="4" s="1"/>
  <c r="I33" i="4"/>
  <c r="J33" i="4"/>
  <c r="J35" i="4" s="1"/>
  <c r="C32" i="4"/>
  <c r="C34" i="4" s="1"/>
  <c r="D32" i="4"/>
  <c r="D34" i="4" s="1"/>
  <c r="E32" i="4"/>
  <c r="E34" i="4" s="1"/>
  <c r="G32" i="4"/>
  <c r="G34" i="4" s="1"/>
  <c r="H32" i="4"/>
  <c r="I32" i="4"/>
  <c r="I34" i="4" s="1"/>
  <c r="J32" i="4"/>
  <c r="I46" i="4" l="1"/>
  <c r="I51" i="4"/>
  <c r="G58" i="4"/>
  <c r="G46" i="4"/>
  <c r="G64" i="4" s="1"/>
  <c r="G35" i="4"/>
  <c r="G59" i="4" s="1"/>
  <c r="G51" i="4"/>
  <c r="J64" i="4"/>
  <c r="I64" i="4"/>
  <c r="H64" i="4"/>
  <c r="I58" i="4"/>
  <c r="J58" i="4"/>
  <c r="H58" i="4"/>
  <c r="I35" i="4"/>
  <c r="I59" i="4" s="1"/>
  <c r="H34" i="4"/>
  <c r="H59" i="4" s="1"/>
  <c r="J34" i="4"/>
  <c r="J59" i="4" s="1"/>
  <c r="D20" i="4" l="1"/>
  <c r="E20" i="4"/>
  <c r="G20" i="4"/>
  <c r="G54" i="4" s="1"/>
  <c r="H20" i="4"/>
  <c r="H54" i="4" s="1"/>
  <c r="I20" i="4"/>
  <c r="I54" i="4" s="1"/>
  <c r="J20" i="4"/>
  <c r="J54" i="4" s="1"/>
  <c r="D20" i="3"/>
  <c r="E20" i="3"/>
  <c r="G20" i="3"/>
  <c r="H20" i="3"/>
  <c r="I20" i="3"/>
  <c r="J20" i="3"/>
  <c r="B17" i="4"/>
  <c r="B18" i="4"/>
  <c r="B19" i="4"/>
  <c r="B16" i="4"/>
  <c r="B65" i="4" l="1"/>
  <c r="B62" i="4"/>
  <c r="B66" i="4"/>
  <c r="B63" i="4"/>
  <c r="C63" i="3" l="1"/>
  <c r="D63" i="3"/>
  <c r="E63" i="3"/>
  <c r="G63" i="3"/>
  <c r="H63" i="3"/>
  <c r="I63" i="3"/>
  <c r="J63" i="3"/>
  <c r="C62" i="3"/>
  <c r="D62" i="3"/>
  <c r="E62" i="3"/>
  <c r="G62" i="3"/>
  <c r="H62" i="3"/>
  <c r="I62" i="3"/>
  <c r="J62" i="3"/>
  <c r="C33" i="3"/>
  <c r="C35" i="3" s="1"/>
  <c r="D33" i="3"/>
  <c r="D35" i="3" s="1"/>
  <c r="E33" i="3"/>
  <c r="E35" i="3" s="1"/>
  <c r="G33" i="3"/>
  <c r="G35" i="3" s="1"/>
  <c r="H33" i="3"/>
  <c r="H35" i="3" s="1"/>
  <c r="I33" i="3"/>
  <c r="I35" i="3" s="1"/>
  <c r="J33" i="3"/>
  <c r="J35" i="3" s="1"/>
  <c r="C66" i="3"/>
  <c r="D66" i="3"/>
  <c r="E66" i="3"/>
  <c r="G66" i="3"/>
  <c r="H66" i="3"/>
  <c r="I66" i="3"/>
  <c r="J66" i="3"/>
  <c r="C65" i="3"/>
  <c r="D65" i="3"/>
  <c r="E65" i="3"/>
  <c r="G65" i="3"/>
  <c r="H65" i="3"/>
  <c r="I65" i="3"/>
  <c r="J65" i="3"/>
  <c r="G57" i="3"/>
  <c r="H57" i="3"/>
  <c r="I57" i="3"/>
  <c r="J57" i="3"/>
  <c r="G54" i="3"/>
  <c r="H54" i="3"/>
  <c r="I54" i="3"/>
  <c r="J54" i="3"/>
  <c r="G50" i="3"/>
  <c r="H50" i="3"/>
  <c r="I50" i="3"/>
  <c r="J50" i="3"/>
  <c r="C49" i="3"/>
  <c r="D49" i="3"/>
  <c r="E49" i="3"/>
  <c r="G49" i="3"/>
  <c r="H49" i="3"/>
  <c r="H51" i="3" s="1"/>
  <c r="I49" i="3"/>
  <c r="J49" i="3"/>
  <c r="J51" i="3" s="1"/>
  <c r="G45" i="3"/>
  <c r="G46" i="3" s="1"/>
  <c r="H45" i="3"/>
  <c r="H46" i="3" s="1"/>
  <c r="I45" i="3"/>
  <c r="I46" i="3" s="1"/>
  <c r="J45" i="3"/>
  <c r="J46" i="3" s="1"/>
  <c r="G32" i="3"/>
  <c r="G58" i="3" s="1"/>
  <c r="H32" i="3"/>
  <c r="H34" i="3" s="1"/>
  <c r="I32" i="3"/>
  <c r="J32" i="3"/>
  <c r="J34" i="3" s="1"/>
  <c r="B17" i="3"/>
  <c r="B65" i="3" s="1"/>
  <c r="B18" i="3"/>
  <c r="B33" i="3" s="1"/>
  <c r="B19" i="3"/>
  <c r="B16" i="3"/>
  <c r="C66" i="8"/>
  <c r="D66" i="8"/>
  <c r="E66" i="8"/>
  <c r="G66" i="8"/>
  <c r="H66" i="8"/>
  <c r="I66" i="8"/>
  <c r="J66" i="8"/>
  <c r="C65" i="8"/>
  <c r="D65" i="8"/>
  <c r="E65" i="8"/>
  <c r="G65" i="8"/>
  <c r="H65" i="8"/>
  <c r="I65" i="8"/>
  <c r="J65" i="8"/>
  <c r="C63" i="8"/>
  <c r="D63" i="8"/>
  <c r="E63" i="8"/>
  <c r="G63" i="8"/>
  <c r="H63" i="8"/>
  <c r="I63" i="8"/>
  <c r="J63" i="8"/>
  <c r="C62" i="8"/>
  <c r="D62" i="8"/>
  <c r="E62" i="8"/>
  <c r="G62" i="8"/>
  <c r="H62" i="8"/>
  <c r="I62" i="8"/>
  <c r="J62" i="8"/>
  <c r="C66" i="2"/>
  <c r="D66" i="2"/>
  <c r="E66" i="2"/>
  <c r="G66" i="2"/>
  <c r="H66" i="2"/>
  <c r="I66" i="2"/>
  <c r="J66" i="2"/>
  <c r="C65" i="2"/>
  <c r="D65" i="2"/>
  <c r="E65" i="2"/>
  <c r="G65" i="2"/>
  <c r="H65" i="2"/>
  <c r="I65" i="2"/>
  <c r="J65" i="2"/>
  <c r="C63" i="2"/>
  <c r="D63" i="2"/>
  <c r="E63" i="2"/>
  <c r="G63" i="2"/>
  <c r="H63" i="2"/>
  <c r="I63" i="2"/>
  <c r="J63" i="2"/>
  <c r="C62" i="2"/>
  <c r="D62" i="2"/>
  <c r="E62" i="2"/>
  <c r="G62" i="2"/>
  <c r="H62" i="2"/>
  <c r="I62" i="2"/>
  <c r="J62" i="2"/>
  <c r="G57" i="2"/>
  <c r="H57" i="2"/>
  <c r="I57" i="2"/>
  <c r="J57" i="2"/>
  <c r="I51" i="2"/>
  <c r="J51" i="2"/>
  <c r="G50" i="2"/>
  <c r="H50" i="2"/>
  <c r="I50" i="2"/>
  <c r="J50" i="2"/>
  <c r="C49" i="2"/>
  <c r="D49" i="2"/>
  <c r="E49" i="2"/>
  <c r="G49" i="2"/>
  <c r="G51" i="2" s="1"/>
  <c r="H49" i="2"/>
  <c r="H51" i="2" s="1"/>
  <c r="I49" i="2"/>
  <c r="J49" i="2"/>
  <c r="C44" i="2"/>
  <c r="D44" i="2"/>
  <c r="E44" i="2"/>
  <c r="G44" i="2"/>
  <c r="G46" i="2" s="1"/>
  <c r="H44" i="2"/>
  <c r="H46" i="2" s="1"/>
  <c r="H64" i="2" s="1"/>
  <c r="I44" i="2"/>
  <c r="J44" i="2"/>
  <c r="J46" i="2" s="1"/>
  <c r="J64" i="2" s="1"/>
  <c r="G45" i="2"/>
  <c r="H45" i="2"/>
  <c r="I45" i="2"/>
  <c r="I46" i="2" s="1"/>
  <c r="J45" i="2"/>
  <c r="G33" i="2"/>
  <c r="G35" i="2" s="1"/>
  <c r="H33" i="2"/>
  <c r="H35" i="2" s="1"/>
  <c r="I33" i="2"/>
  <c r="I35" i="2" s="1"/>
  <c r="J33" i="2"/>
  <c r="J35" i="2" s="1"/>
  <c r="G32" i="2"/>
  <c r="G34" i="2" s="1"/>
  <c r="H32" i="2"/>
  <c r="H34" i="2" s="1"/>
  <c r="I32" i="2"/>
  <c r="I34" i="2" s="1"/>
  <c r="J32" i="2"/>
  <c r="J34" i="2" s="1"/>
  <c r="I51" i="3" l="1"/>
  <c r="I58" i="3"/>
  <c r="I59" i="2"/>
  <c r="J58" i="2"/>
  <c r="G59" i="2"/>
  <c r="I64" i="2"/>
  <c r="G64" i="2"/>
  <c r="I58" i="2"/>
  <c r="H58" i="2"/>
  <c r="G58" i="2"/>
  <c r="G51" i="3"/>
  <c r="J64" i="3"/>
  <c r="H64" i="3"/>
  <c r="I64" i="3"/>
  <c r="G64" i="3"/>
  <c r="B63" i="3"/>
  <c r="B66" i="3"/>
  <c r="B62" i="3"/>
  <c r="I34" i="3"/>
  <c r="I59" i="3" s="1"/>
  <c r="J58" i="3"/>
  <c r="H58" i="3"/>
  <c r="G34" i="3"/>
  <c r="G59" i="3" s="1"/>
  <c r="J59" i="2"/>
  <c r="H59" i="2"/>
  <c r="J59" i="3"/>
  <c r="H59" i="3"/>
  <c r="D20" i="2" l="1"/>
  <c r="E20" i="2"/>
  <c r="G20" i="2"/>
  <c r="G54" i="2" s="1"/>
  <c r="H20" i="2"/>
  <c r="H54" i="2" s="1"/>
  <c r="I20" i="2"/>
  <c r="I54" i="2" s="1"/>
  <c r="J20" i="2"/>
  <c r="J54" i="2" s="1"/>
  <c r="B17" i="2" l="1"/>
  <c r="B18" i="2"/>
  <c r="B19" i="2"/>
  <c r="B16" i="2"/>
  <c r="B66" i="2" l="1"/>
  <c r="B63" i="2"/>
  <c r="B65" i="2"/>
  <c r="B62" i="2"/>
  <c r="D20" i="8"/>
  <c r="E20" i="8"/>
  <c r="G20" i="8"/>
  <c r="H20" i="8"/>
  <c r="I20" i="8"/>
  <c r="J20" i="8"/>
  <c r="B18" i="8"/>
  <c r="B17" i="8"/>
  <c r="B19" i="8"/>
  <c r="B63" i="8" l="1"/>
  <c r="B66" i="8"/>
  <c r="B65" i="8"/>
  <c r="B62" i="8"/>
  <c r="G57" i="8"/>
  <c r="H57" i="8"/>
  <c r="I57" i="8"/>
  <c r="J57" i="8"/>
  <c r="G54" i="8"/>
  <c r="H54" i="8"/>
  <c r="I54" i="8"/>
  <c r="J54" i="8"/>
  <c r="G50" i="8"/>
  <c r="G51" i="8" s="1"/>
  <c r="H50" i="8"/>
  <c r="H51" i="8" s="1"/>
  <c r="I50" i="8"/>
  <c r="I51" i="8" s="1"/>
  <c r="J50" i="8"/>
  <c r="J51" i="8" s="1"/>
  <c r="H46" i="8" l="1"/>
  <c r="H64" i="8" s="1"/>
  <c r="C45" i="8"/>
  <c r="D45" i="8"/>
  <c r="E45" i="8"/>
  <c r="G45" i="8"/>
  <c r="G46" i="8" s="1"/>
  <c r="G64" i="8" s="1"/>
  <c r="H45" i="8"/>
  <c r="I45" i="8"/>
  <c r="J45" i="8"/>
  <c r="C44" i="8"/>
  <c r="C46" i="8" s="1"/>
  <c r="C64" i="8" s="1"/>
  <c r="D44" i="8"/>
  <c r="D46" i="8" s="1"/>
  <c r="D64" i="8" s="1"/>
  <c r="E44" i="8"/>
  <c r="E46" i="8" s="1"/>
  <c r="E64" i="8" s="1"/>
  <c r="G44" i="8"/>
  <c r="H44" i="8"/>
  <c r="I44" i="8"/>
  <c r="I46" i="8" s="1"/>
  <c r="I64" i="8" s="1"/>
  <c r="J44" i="8"/>
  <c r="J46" i="8" s="1"/>
  <c r="J64" i="8" s="1"/>
  <c r="C33" i="8"/>
  <c r="C35" i="8" s="1"/>
  <c r="D33" i="8"/>
  <c r="D35" i="8" s="1"/>
  <c r="E33" i="8"/>
  <c r="E35" i="8" s="1"/>
  <c r="G33" i="8"/>
  <c r="H33" i="8"/>
  <c r="H35" i="8" s="1"/>
  <c r="I33" i="8"/>
  <c r="I35" i="8" s="1"/>
  <c r="J33" i="8"/>
  <c r="C32" i="8"/>
  <c r="C34" i="8" s="1"/>
  <c r="D32" i="8"/>
  <c r="D34" i="8" s="1"/>
  <c r="E32" i="8"/>
  <c r="E34" i="8" s="1"/>
  <c r="G32" i="8"/>
  <c r="G34" i="8" s="1"/>
  <c r="H32" i="8"/>
  <c r="H34" i="8" s="1"/>
  <c r="I32" i="8"/>
  <c r="I34" i="8" s="1"/>
  <c r="J32" i="8"/>
  <c r="J34" i="8" s="1"/>
  <c r="J58" i="8" l="1"/>
  <c r="G58" i="8"/>
  <c r="H59" i="8"/>
  <c r="J35" i="8"/>
  <c r="J59" i="8" s="1"/>
  <c r="I59" i="8"/>
  <c r="I58" i="8"/>
  <c r="H58" i="8"/>
  <c r="G35" i="8"/>
  <c r="G59" i="8" s="1"/>
  <c r="B16" i="8"/>
  <c r="B32" i="8" s="1"/>
  <c r="B34" i="8" s="1"/>
  <c r="C16" i="5" l="1"/>
  <c r="C32" i="5" l="1"/>
  <c r="C34" i="5" s="1"/>
  <c r="B16" i="5"/>
  <c r="E50" i="4"/>
  <c r="E51" i="4" s="1"/>
  <c r="D50" i="4"/>
  <c r="D51" i="4" s="1"/>
  <c r="C50" i="4"/>
  <c r="C51" i="4" s="1"/>
  <c r="B49" i="4"/>
  <c r="E50" i="3"/>
  <c r="E51" i="3" s="1"/>
  <c r="D50" i="3"/>
  <c r="D51" i="3" s="1"/>
  <c r="C50" i="3"/>
  <c r="C51" i="3" s="1"/>
  <c r="B49" i="3"/>
  <c r="E50" i="2"/>
  <c r="E51" i="2" s="1"/>
  <c r="D50" i="2"/>
  <c r="D51" i="2" s="1"/>
  <c r="C50" i="2"/>
  <c r="C51" i="2" s="1"/>
  <c r="B49" i="2"/>
  <c r="E50" i="8"/>
  <c r="E51" i="8" s="1"/>
  <c r="D50" i="8"/>
  <c r="D51" i="8" s="1"/>
  <c r="C50" i="8"/>
  <c r="C51" i="8" s="1"/>
  <c r="B49" i="8"/>
  <c r="B24" i="6" l="1"/>
  <c r="C16" i="6" l="1"/>
  <c r="B16" i="6" l="1"/>
  <c r="C32" i="6"/>
  <c r="C57" i="4"/>
  <c r="D57" i="4"/>
  <c r="E57" i="4"/>
  <c r="D54" i="4"/>
  <c r="E54" i="4"/>
  <c r="C45" i="4"/>
  <c r="C46" i="4" s="1"/>
  <c r="C64" i="4" s="1"/>
  <c r="D45" i="4"/>
  <c r="D46" i="4" s="1"/>
  <c r="D64" i="4" s="1"/>
  <c r="E45" i="4"/>
  <c r="E46" i="4" s="1"/>
  <c r="E64" i="4" s="1"/>
  <c r="C34" i="6" l="1"/>
  <c r="C59" i="6" s="1"/>
  <c r="C58" i="6"/>
  <c r="E58" i="4"/>
  <c r="D58" i="4"/>
  <c r="C58" i="4"/>
  <c r="D59" i="4"/>
  <c r="C59" i="4"/>
  <c r="E59" i="4"/>
  <c r="C57" i="3"/>
  <c r="D57" i="3"/>
  <c r="E57" i="3"/>
  <c r="D54" i="3"/>
  <c r="E54" i="3"/>
  <c r="C45" i="3"/>
  <c r="C46" i="3" s="1"/>
  <c r="C64" i="3" s="1"/>
  <c r="D45" i="3"/>
  <c r="D46" i="3" s="1"/>
  <c r="D64" i="3" s="1"/>
  <c r="E45" i="3"/>
  <c r="E46" i="3" s="1"/>
  <c r="E64" i="3" s="1"/>
  <c r="C32" i="3"/>
  <c r="C34" i="3" s="1"/>
  <c r="D32" i="3"/>
  <c r="D34" i="3" s="1"/>
  <c r="E32" i="3"/>
  <c r="E34" i="3" s="1"/>
  <c r="D59" i="3" l="1"/>
  <c r="C59" i="3"/>
  <c r="E59" i="3"/>
  <c r="E58" i="3"/>
  <c r="D58" i="3"/>
  <c r="C58" i="3"/>
  <c r="C57" i="5"/>
  <c r="D57" i="5"/>
  <c r="E57" i="5"/>
  <c r="D58" i="5" l="1"/>
  <c r="C58" i="5"/>
  <c r="E58" i="5"/>
  <c r="C57" i="2" l="1"/>
  <c r="D57" i="2"/>
  <c r="E57" i="2"/>
  <c r="D54" i="2"/>
  <c r="E54" i="2"/>
  <c r="C45" i="2"/>
  <c r="C46" i="2" s="1"/>
  <c r="C64" i="2" s="1"/>
  <c r="D45" i="2"/>
  <c r="D46" i="2" s="1"/>
  <c r="D64" i="2" s="1"/>
  <c r="E45" i="2"/>
  <c r="E46" i="2" s="1"/>
  <c r="E64" i="2" s="1"/>
  <c r="C57" i="8" l="1"/>
  <c r="D57" i="8"/>
  <c r="E57" i="8"/>
  <c r="D54" i="8"/>
  <c r="E54" i="8"/>
  <c r="E32" i="2" l="1"/>
  <c r="E34" i="2" s="1"/>
  <c r="D32" i="2"/>
  <c r="D34" i="2" s="1"/>
  <c r="C32" i="2"/>
  <c r="C34" i="2" s="1"/>
  <c r="E33" i="2"/>
  <c r="E35" i="2" s="1"/>
  <c r="D33" i="2"/>
  <c r="D35" i="2" s="1"/>
  <c r="C33" i="2"/>
  <c r="C35" i="2" s="1"/>
  <c r="E58" i="2" l="1"/>
  <c r="D58" i="2"/>
  <c r="D59" i="2"/>
  <c r="C59" i="2"/>
  <c r="E59" i="2"/>
  <c r="C58" i="2"/>
  <c r="C20" i="3" l="1"/>
  <c r="B20" i="3" s="1"/>
  <c r="C20" i="2"/>
  <c r="B20" i="2" s="1"/>
  <c r="C20" i="8"/>
  <c r="B20" i="8" s="1"/>
  <c r="C20" i="4"/>
  <c r="B20" i="4" s="1"/>
  <c r="C54" i="3" l="1"/>
  <c r="B70" i="4"/>
  <c r="B50" i="4"/>
  <c r="B51" i="4" s="1"/>
  <c r="C54" i="8"/>
  <c r="C54" i="2"/>
  <c r="C54" i="4"/>
  <c r="C16" i="7"/>
  <c r="C32" i="7" l="1"/>
  <c r="B16" i="7"/>
  <c r="B13" i="5"/>
  <c r="B11" i="5"/>
  <c r="B10" i="5"/>
  <c r="B10" i="6"/>
  <c r="C58" i="7" l="1"/>
  <c r="C34" i="7"/>
  <c r="C59" i="7" s="1"/>
  <c r="B65" i="5"/>
  <c r="B62" i="5"/>
  <c r="B49" i="6"/>
  <c r="B49" i="5"/>
  <c r="D59" i="5"/>
  <c r="E59" i="5"/>
  <c r="C20" i="5"/>
  <c r="C59" i="5"/>
  <c r="C20" i="6"/>
  <c r="B20" i="5" l="1"/>
  <c r="C54" i="5"/>
  <c r="B20" i="6"/>
  <c r="C54" i="6"/>
  <c r="B70" i="3"/>
  <c r="B70" i="2"/>
  <c r="B50" i="2"/>
  <c r="B51" i="2" s="1"/>
  <c r="B50" i="8"/>
  <c r="B51" i="8" s="1"/>
  <c r="B70" i="8"/>
  <c r="B50" i="3"/>
  <c r="B51" i="3" s="1"/>
  <c r="B50" i="5" l="1"/>
  <c r="B51" i="5" s="1"/>
  <c r="B70" i="6"/>
  <c r="B50" i="6"/>
  <c r="B51" i="6" s="1"/>
  <c r="B10" i="7"/>
  <c r="B57" i="6"/>
  <c r="B44" i="6"/>
  <c r="B57" i="5"/>
  <c r="B44" i="5"/>
  <c r="B54" i="5"/>
  <c r="B57" i="4"/>
  <c r="B54" i="4"/>
  <c r="B45" i="4"/>
  <c r="B44" i="4"/>
  <c r="B44" i="3"/>
  <c r="B57" i="3"/>
  <c r="B54" i="3"/>
  <c r="B44" i="2"/>
  <c r="B57" i="2"/>
  <c r="B54" i="2"/>
  <c r="B49" i="7" l="1"/>
  <c r="B57" i="7"/>
  <c r="B46" i="4"/>
  <c r="B64" i="4" s="1"/>
  <c r="B44" i="7"/>
  <c r="B44" i="8" l="1"/>
  <c r="B24" i="7" l="1"/>
  <c r="B24" i="5"/>
  <c r="B70" i="5" s="1"/>
  <c r="B32" i="4"/>
  <c r="B32" i="3"/>
  <c r="E54" i="7" l="1"/>
  <c r="D54" i="7"/>
  <c r="E58" i="8"/>
  <c r="E59" i="8"/>
  <c r="D58" i="8"/>
  <c r="D59" i="8"/>
  <c r="C59" i="8"/>
  <c r="C58" i="8"/>
  <c r="C20" i="7"/>
  <c r="B20" i="7" s="1"/>
  <c r="B45" i="8"/>
  <c r="B46" i="8" s="1"/>
  <c r="B64" i="8" s="1"/>
  <c r="B33" i="8"/>
  <c r="B35" i="8" s="1"/>
  <c r="B23" i="8"/>
  <c r="B69" i="8" s="1"/>
  <c r="B57" i="8"/>
  <c r="B54" i="8"/>
  <c r="B34" i="4"/>
  <c r="B33" i="4"/>
  <c r="B58" i="4" s="1"/>
  <c r="B34" i="3"/>
  <c r="B58" i="3"/>
  <c r="B70" i="7" l="1"/>
  <c r="C54" i="7"/>
  <c r="B50" i="7"/>
  <c r="B51" i="7" s="1"/>
  <c r="B54" i="7"/>
  <c r="B45" i="3"/>
  <c r="B46" i="3" s="1"/>
  <c r="B64" i="3" s="1"/>
  <c r="B33" i="5"/>
  <c r="B23" i="4"/>
  <c r="B69" i="4" s="1"/>
  <c r="B54" i="6"/>
  <c r="B33" i="7"/>
  <c r="B35" i="7" s="1"/>
  <c r="B33" i="6"/>
  <c r="B58" i="8"/>
  <c r="B59" i="8"/>
  <c r="B35" i="4"/>
  <c r="B59" i="4" s="1"/>
  <c r="B35" i="3"/>
  <c r="B59" i="3" s="1"/>
  <c r="B23" i="3"/>
  <c r="B69" i="3" s="1"/>
  <c r="B35" i="5" l="1"/>
  <c r="B45" i="2"/>
  <c r="B46" i="2" s="1"/>
  <c r="B64" i="2" s="1"/>
  <c r="B35" i="6"/>
  <c r="C17" i="7"/>
  <c r="B32" i="2"/>
  <c r="B34" i="2" s="1"/>
  <c r="B32" i="5"/>
  <c r="B58" i="5" s="1"/>
  <c r="B32" i="6"/>
  <c r="B58" i="6" s="1"/>
  <c r="B23" i="2"/>
  <c r="B69" i="2" s="1"/>
  <c r="B33" i="2"/>
  <c r="C45" i="7" l="1"/>
  <c r="C46" i="7" s="1"/>
  <c r="C65" i="7"/>
  <c r="C62" i="7"/>
  <c r="B17" i="7"/>
  <c r="B32" i="7"/>
  <c r="B58" i="7" s="1"/>
  <c r="B58" i="2"/>
  <c r="B45" i="6"/>
  <c r="B46" i="6" s="1"/>
  <c r="B64" i="6" s="1"/>
  <c r="B45" i="5"/>
  <c r="B46" i="5" s="1"/>
  <c r="B64" i="5" s="1"/>
  <c r="B34" i="5"/>
  <c r="B59" i="5" s="1"/>
  <c r="B23" i="6"/>
  <c r="B69" i="6" s="1"/>
  <c r="B34" i="6"/>
  <c r="B59" i="6" s="1"/>
  <c r="B23" i="5"/>
  <c r="B69" i="5" s="1"/>
  <c r="B35" i="2"/>
  <c r="B59" i="2" s="1"/>
  <c r="C64" i="7" l="1"/>
  <c r="B62" i="7"/>
  <c r="B65" i="7"/>
  <c r="B34" i="7"/>
  <c r="B59" i="7" s="1"/>
  <c r="B45" i="7"/>
  <c r="B46" i="7" s="1"/>
  <c r="B23" i="7"/>
  <c r="B69" i="7" s="1"/>
  <c r="B64" i="7" l="1"/>
</calcChain>
</file>

<file path=xl/sharedStrings.xml><?xml version="1.0" encoding="utf-8"?>
<sst xmlns="http://schemas.openxmlformats.org/spreadsheetml/2006/main" count="695" uniqueCount="141">
  <si>
    <t>Indicador</t>
  </si>
  <si>
    <t>Total programa</t>
  </si>
  <si>
    <t>Producto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</si>
  <si>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</si>
  <si>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</si>
  <si>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</si>
  <si>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</si>
  <si>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</si>
  <si>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</si>
  <si>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</si>
  <si>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</si>
  <si>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</si>
  <si>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</si>
  <si>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</si>
  <si>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</si>
  <si>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</si>
  <si>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</si>
  <si>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</si>
  <si>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</si>
  <si>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</si>
  <si>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</si>
  <si>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</si>
  <si>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</si>
  <si>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</si>
  <si>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</si>
  <si>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</si>
  <si>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</si>
  <si>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</si>
  <si>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</si>
  <si>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</si>
  <si>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</si>
  <si>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</si>
  <si>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</si>
  <si>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</si>
  <si>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</si>
  <si>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</si>
  <si>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</si>
  <si>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</si>
  <si>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</si>
  <si>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</si>
  <si>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</si>
  <si>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</si>
  <si>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na</t>
  </si>
  <si>
    <t>n.d.</t>
  </si>
  <si>
    <t>IPC, BCCR</t>
  </si>
  <si>
    <t>Notas: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</si>
  <si>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</si>
  <si>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</si>
  <si>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</si>
  <si>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</si>
  <si>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</si>
  <si>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</si>
  <si>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</si>
  <si>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</si>
  <si>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</si>
  <si>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</si>
  <si>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</si>
  <si>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</si>
  <si>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</si>
  <si>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</si>
  <si>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</si>
  <si>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</si>
  <si>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</si>
  <si>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</si>
  <si>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</si>
  <si>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</si>
  <si>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3T. Ac. 2016</t>
  </si>
  <si>
    <t>IPC (3T. Ac. 2016)</t>
  </si>
  <si>
    <t>Gasto efectivo real 3T. Ac. 2016</t>
  </si>
  <si>
    <t>Gasto efectivo real por beneficiario 3T. Ac. 2016</t>
  </si>
  <si>
    <t>Efectivos  2016</t>
  </si>
  <si>
    <t>IPC ( 2016)</t>
  </si>
  <si>
    <t>Gasto efectivo real  2016</t>
  </si>
  <si>
    <t>Gasto efectivo real por beneficiario  2016</t>
  </si>
  <si>
    <t>Parques Bio-saludables</t>
  </si>
  <si>
    <t xml:space="preserve">Proyectos Regionales </t>
  </si>
  <si>
    <t>Proyectos Financiados 
a CCDR</t>
  </si>
  <si>
    <t xml:space="preserve">Mantenimiento de 
Instalaciones Deportivas </t>
  </si>
  <si>
    <t>Gastos generales</t>
  </si>
  <si>
    <t xml:space="preserve">Olimpiadas Especiales </t>
  </si>
  <si>
    <t>Apoyo al deporte nacional</t>
  </si>
  <si>
    <t>n.d</t>
  </si>
  <si>
    <t>Indicadores propuestos aplicado a ICODER.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</si>
  <si>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</si>
  <si>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</si>
  <si>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</si>
  <si>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</si>
  <si>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</si>
  <si>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</si>
  <si>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</si>
  <si>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 de ICODER</t>
  </si>
  <si>
    <t>Metas y Modificaciones ICODER, DESAF 2017</t>
  </si>
  <si>
    <t>ENAHO 2016</t>
  </si>
  <si>
    <t>Indicadores propuestos aplicado a ICODER.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</si>
  <si>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</si>
  <si>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</si>
  <si>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</si>
  <si>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</si>
  <si>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</si>
  <si>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</si>
  <si>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Informes Trimestrales 2016 y 2017 deICODER</t>
  </si>
  <si>
    <t>Indicadores propuestos aplicado a ICODER.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</si>
  <si>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</si>
  <si>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</si>
  <si>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</si>
  <si>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</si>
  <si>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</si>
  <si>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</si>
  <si>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propuestos aplicado a ICODER.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</si>
  <si>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</si>
  <si>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</si>
  <si>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</si>
  <si>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</si>
  <si>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</si>
  <si>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</si>
  <si>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propuestos aplicado a ICODER.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</si>
  <si>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</si>
  <si>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</si>
  <si>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</si>
  <si>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</si>
  <si>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</si>
  <si>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</si>
  <si>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propuestos aplicado a ICODER. Tercer Trimestre Acumulado 2017</t>
  </si>
  <si>
    <t>Programados 3T. Ac. 2017</t>
  </si>
  <si>
    <t>Efectivos 3T. Ac. 2017</t>
  </si>
  <si>
    <t>En transferencias 3T. Ac. 2017</t>
  </si>
  <si>
    <t>IPC (3T. Ac. 2017)</t>
  </si>
  <si>
    <t>Gasto efectivo real 3T. Ac. 2017</t>
  </si>
  <si>
    <t>Gasto efectivo real por beneficiario 3T. Ac. 2017</t>
  </si>
  <si>
    <t>Indicadores propuestos aplicado a ICODER. 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</si>
  <si>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</si>
  <si>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</si>
  <si>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</si>
  <si>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</si>
  <si>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</si>
  <si>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</si>
  <si>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 xml:space="preserve">Apoyo actividades 
recreativas y deportivas </t>
  </si>
  <si>
    <t>Fecha de actualización: 03/05/2017</t>
  </si>
  <si>
    <t>Fecha de actualización: 16/08/2017</t>
  </si>
  <si>
    <t>Fecha de actualización: 29/11/2017</t>
  </si>
  <si>
    <t>Fecha de actualización: 22/02/2018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</si>
</sst>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167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167" fontId="5" fillId="0" borderId="0" xfId="1" applyNumberFormat="1" applyFont="1" applyFill="1"/>
    <xf numFmtId="3" fontId="5" fillId="0" borderId="0" xfId="0" applyNumberFormat="1" applyFont="1" applyFill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" xfId="0" applyBorder="1"/>
    <xf numFmtId="3" fontId="0" fillId="0" borderId="0" xfId="0" applyNumberFormat="1"/>
    <xf numFmtId="0" fontId="4" fillId="0" borderId="0" xfId="0" applyFont="1" applyFill="1" applyAlignment="1">
      <alignment horizontal="center"/>
    </xf>
    <xf numFmtId="3" fontId="5" fillId="0" borderId="0" xfId="1" applyNumberFormat="1" applyFont="1" applyFill="1"/>
    <xf numFmtId="3" fontId="5" fillId="0" borderId="0" xfId="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3" fontId="2" fillId="0" borderId="0" xfId="0" applyNumberFormat="1" applyFont="1"/>
    <xf numFmtId="4" fontId="0" fillId="0" borderId="3" xfId="0" applyNumberFormat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4" fontId="5" fillId="2" borderId="0" xfId="0" applyNumberFormat="1" applyFont="1" applyFill="1"/>
    <xf numFmtId="4" fontId="0" fillId="0" borderId="0" xfId="1" applyNumberFormat="1" applyFont="1" applyFill="1"/>
    <xf numFmtId="2" fontId="0" fillId="0" borderId="0" xfId="0" applyNumberFormat="1"/>
    <xf numFmtId="164" fontId="0" fillId="0" borderId="0" xfId="1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Anual!$B$44:$J$44</c:f>
              <c:numCache>
                <c:formatCode>#,##0.00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70</c:v>
                </c:pt>
                <c:pt idx="3">
                  <c:v>150</c:v>
                </c:pt>
                <c:pt idx="4">
                  <c:v>176</c:v>
                </c:pt>
                <c:pt idx="5">
                  <c:v>90</c:v>
                </c:pt>
                <c:pt idx="6">
                  <c:v>0</c:v>
                </c:pt>
                <c:pt idx="7">
                  <c:v>123.33333333333334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C-48E2-B5B5-A86E7D4A609C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Anual!$B$45:$J$45</c:f>
              <c:numCache>
                <c:formatCode>#,##0.00</c:formatCode>
                <c:ptCount val="9"/>
                <c:pt idx="0">
                  <c:v>65.07841451253033</c:v>
                </c:pt>
                <c:pt idx="1">
                  <c:v>45.06388888888889</c:v>
                </c:pt>
                <c:pt idx="2">
                  <c:v>70</c:v>
                </c:pt>
                <c:pt idx="3">
                  <c:v>33.028446199999998</c:v>
                </c:pt>
                <c:pt idx="4">
                  <c:v>26.641023972038823</c:v>
                </c:pt>
                <c:pt idx="5">
                  <c:v>58.8619871361199</c:v>
                </c:pt>
                <c:pt idx="6">
                  <c:v>102.00720112578223</c:v>
                </c:pt>
                <c:pt idx="7">
                  <c:v>40.523022158978009</c:v>
                </c:pt>
                <c:pt idx="8">
                  <c:v>55.750346431037777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C-48E2-B5B5-A86E7D4A609C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Anual!$B$46:$J$46</c:f>
              <c:numCache>
                <c:formatCode>#,##0.00</c:formatCode>
                <c:ptCount val="9"/>
                <c:pt idx="0">
                  <c:v>0</c:v>
                </c:pt>
                <c:pt idx="1">
                  <c:v>37.531944444444449</c:v>
                </c:pt>
                <c:pt idx="2">
                  <c:v>70</c:v>
                </c:pt>
                <c:pt idx="3">
                  <c:v>91.514223099999995</c:v>
                </c:pt>
                <c:pt idx="4">
                  <c:v>101.32051198601941</c:v>
                </c:pt>
                <c:pt idx="5">
                  <c:v>74.430993568059947</c:v>
                </c:pt>
                <c:pt idx="6">
                  <c:v>0</c:v>
                </c:pt>
                <c:pt idx="7">
                  <c:v>81.928177746155683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C-48E2-B5B5-A86E7D4A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942912"/>
        <c:axId val="53956992"/>
      </c:barChart>
      <c:catAx>
        <c:axId val="539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56992"/>
        <c:crosses val="autoZero"/>
        <c:auto val="1"/>
        <c:lblAlgn val="ctr"/>
        <c:lblOffset val="100"/>
        <c:noMultiLvlLbl val="0"/>
      </c:catAx>
      <c:valAx>
        <c:axId val="5395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4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avance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Anual!$B$49:$J$49</c:f>
              <c:numCache>
                <c:formatCode>#,##0.00</c:formatCode>
                <c:ptCount val="9"/>
                <c:pt idx="0">
                  <c:v>0</c:v>
                </c:pt>
                <c:pt idx="1">
                  <c:v>30</c:v>
                </c:pt>
                <c:pt idx="2">
                  <c:v>70</c:v>
                </c:pt>
                <c:pt idx="3">
                  <c:v>150</c:v>
                </c:pt>
                <c:pt idx="4">
                  <c:v>176</c:v>
                </c:pt>
                <c:pt idx="5">
                  <c:v>90</c:v>
                </c:pt>
                <c:pt idx="6">
                  <c:v>0</c:v>
                </c:pt>
                <c:pt idx="7">
                  <c:v>123.33333333333334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9-4A9B-AEFC-D78F68EB9A31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Anual!$B$50:$J$50</c:f>
              <c:numCache>
                <c:formatCode>#,##0.00</c:formatCode>
                <c:ptCount val="9"/>
                <c:pt idx="0">
                  <c:v>65.07841451253033</c:v>
                </c:pt>
                <c:pt idx="1">
                  <c:v>45.06388888888889</c:v>
                </c:pt>
                <c:pt idx="2">
                  <c:v>70</c:v>
                </c:pt>
                <c:pt idx="3">
                  <c:v>33.028446199999998</c:v>
                </c:pt>
                <c:pt idx="4">
                  <c:v>26.64102397203882</c:v>
                </c:pt>
                <c:pt idx="5">
                  <c:v>58.8619871361199</c:v>
                </c:pt>
                <c:pt idx="6">
                  <c:v>102.00720112578223</c:v>
                </c:pt>
                <c:pt idx="7">
                  <c:v>40.523022158978009</c:v>
                </c:pt>
                <c:pt idx="8">
                  <c:v>55.750346431037777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9-4A9B-AEFC-D78F68EB9A31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Anual!$B$51:$J$51</c:f>
              <c:numCache>
                <c:formatCode>#,##0.00</c:formatCode>
                <c:ptCount val="9"/>
                <c:pt idx="0">
                  <c:v>0</c:v>
                </c:pt>
                <c:pt idx="1">
                  <c:v>37.531944444444449</c:v>
                </c:pt>
                <c:pt idx="2">
                  <c:v>70</c:v>
                </c:pt>
                <c:pt idx="3">
                  <c:v>91.514223099999995</c:v>
                </c:pt>
                <c:pt idx="4">
                  <c:v>101.32051198601941</c:v>
                </c:pt>
                <c:pt idx="5">
                  <c:v>74.430993568059947</c:v>
                </c:pt>
                <c:pt idx="6">
                  <c:v>0</c:v>
                </c:pt>
                <c:pt idx="7">
                  <c:v>81.928177746155683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9-4A9B-AEFC-D78F68EB9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707520"/>
        <c:axId val="55709056"/>
      </c:barChart>
      <c:catAx>
        <c:axId val="557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09056"/>
        <c:crosses val="autoZero"/>
        <c:auto val="1"/>
        <c:lblAlgn val="ctr"/>
        <c:lblOffset val="100"/>
        <c:noMultiLvlLbl val="0"/>
      </c:catAx>
      <c:valAx>
        <c:axId val="557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ICODER: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8.4591744213791467E-2"/>
          <c:y val="0.25072013306408236"/>
          <c:w val="0.87662037699832984"/>
          <c:h val="0.48294013933945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(Anual!$B$4,Anual!$C$5,Anual!$D$5,Anual!$E$5,Anual!$F$5,Anual!$G$5,Anual!$H$5,Anual!$I$5,Anual!$J$5)</c:f>
              <c:strCache>
                <c:ptCount val="9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Apoyo actividades 
recreativas y deportivas </c:v>
                </c:pt>
                <c:pt idx="5">
                  <c:v>Mantenimiento de 
Instalaciones Deportivas </c:v>
                </c:pt>
                <c:pt idx="6">
                  <c:v>Olimpiadas Especiales </c:v>
                </c:pt>
                <c:pt idx="7">
                  <c:v>Apoyo al deporte nacional</c:v>
                </c:pt>
                <c:pt idx="8">
                  <c:v>Gastos generales</c:v>
                </c:pt>
              </c:strCache>
            </c:strRef>
          </c:cat>
          <c:val>
            <c:numRef>
              <c:f>Anual!$B$54:$J$54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8-452E-8E96-064E9E45D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729152"/>
        <c:axId val="55739136"/>
      </c:barChart>
      <c:catAx>
        <c:axId val="557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4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39136"/>
        <c:crosses val="autoZero"/>
        <c:auto val="1"/>
        <c:lblAlgn val="ctr"/>
        <c:lblOffset val="100"/>
        <c:noMultiLvlLbl val="0"/>
      </c:catAx>
      <c:valAx>
        <c:axId val="557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2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expansión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(Anual!$B$4,Anual!$C$5,Anual!$D$5,Anual!$E$5,Anual!$G$5,Anual!$I$5,Anual!$J$5)</c:f>
              <c:strCache>
                <c:ptCount val="7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  <c:pt idx="6">
                  <c:v>Gastos generales</c:v>
                </c:pt>
              </c:strCache>
            </c:strRef>
          </c:cat>
          <c:val>
            <c:numRef>
              <c:f>(Anual!$B$57:$E$57,Anual!$G$57,Anual!$I$57:$J$57)</c:f>
              <c:numCache>
                <c:formatCode>#,##0.00</c:formatCode>
                <c:ptCount val="7"/>
                <c:pt idx="0">
                  <c:v>0</c:v>
                </c:pt>
                <c:pt idx="1">
                  <c:v>-62.5</c:v>
                </c:pt>
                <c:pt idx="2">
                  <c:v>-66.666666666666671</c:v>
                </c:pt>
                <c:pt idx="3">
                  <c:v>33.333333333333329</c:v>
                </c:pt>
                <c:pt idx="4">
                  <c:v>18.421052631578938</c:v>
                </c:pt>
                <c:pt idx="5">
                  <c:v>-61.6580310880829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3-413A-8E22-14B70303CF53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(Anual!$B$4,Anual!$C$5,Anual!$D$5,Anual!$E$5,Anual!$G$5,Anual!$I$5,Anual!$J$5)</c:f>
              <c:strCache>
                <c:ptCount val="7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  <c:pt idx="6">
                  <c:v>Gastos generales</c:v>
                </c:pt>
              </c:strCache>
            </c:strRef>
          </c:cat>
          <c:val>
            <c:numRef>
              <c:f>(Anual!$B$58:$E$58,Anual!$G$58,Anual!$I$58:$J$58)</c:f>
              <c:numCache>
                <c:formatCode>#,##0.00</c:formatCode>
                <c:ptCount val="7"/>
                <c:pt idx="0">
                  <c:v>20.133870214972973</c:v>
                </c:pt>
                <c:pt idx="1">
                  <c:v>5.7724259408386658</c:v>
                </c:pt>
                <c:pt idx="2">
                  <c:v>-91.130505970630338</c:v>
                </c:pt>
                <c:pt idx="3">
                  <c:v>-71.222739944554462</c:v>
                </c:pt>
                <c:pt idx="4">
                  <c:v>16.952761321917855</c:v>
                </c:pt>
                <c:pt idx="5">
                  <c:v>-77.347409593602322</c:v>
                </c:pt>
                <c:pt idx="6">
                  <c:v>-22.838746290972544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3-413A-8E22-14B70303CF53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(Anual!$B$4,Anual!$C$5,Anual!$D$5,Anual!$E$5,Anual!$G$5,Anual!$I$5,Anual!$J$5)</c:f>
              <c:strCache>
                <c:ptCount val="7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  <c:pt idx="6">
                  <c:v>Gastos generales</c:v>
                </c:pt>
              </c:strCache>
            </c:strRef>
          </c:cat>
          <c:val>
            <c:numRef>
              <c:f>(Anual!$B$59:$E$59,Anual!$G$59,Anual!$I$59:$J$59)</c:f>
              <c:numCache>
                <c:formatCode>#,##0.00</c:formatCode>
                <c:ptCount val="7"/>
                <c:pt idx="0">
                  <c:v>0</c:v>
                </c:pt>
                <c:pt idx="1">
                  <c:v>182.05980250890312</c:v>
                </c:pt>
                <c:pt idx="2">
                  <c:v>-73.391517911891</c:v>
                </c:pt>
                <c:pt idx="3">
                  <c:v>-78.417054958415846</c:v>
                </c:pt>
                <c:pt idx="4">
                  <c:v>-1.2398904392693533</c:v>
                </c:pt>
                <c:pt idx="5">
                  <c:v>-40.919595291422262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3-413A-8E22-14B70303C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789056"/>
        <c:axId val="55790592"/>
      </c:barChart>
      <c:catAx>
        <c:axId val="557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90592"/>
        <c:crosses val="autoZero"/>
        <c:auto val="1"/>
        <c:lblAlgn val="ctr"/>
        <c:lblOffset val="100"/>
        <c:noMultiLvlLbl val="0"/>
      </c:catAx>
      <c:valAx>
        <c:axId val="557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(Anual!$C$5,Anual!$D$5,Anual!$E$5,Anual!$F$5,Anual!$G$5,Anual!$I$5)</c:f>
              <c:strCache>
                <c:ptCount val="6"/>
                <c:pt idx="0">
                  <c:v>Parques Bio-saludables</c:v>
                </c:pt>
                <c:pt idx="1">
                  <c:v>Proyectos Financiados 
a CCDR</c:v>
                </c:pt>
                <c:pt idx="2">
                  <c:v>Proyectos Regionales </c:v>
                </c:pt>
                <c:pt idx="3">
                  <c:v>Apoyo actividades 
recreativas y deportivas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</c:strCache>
            </c:strRef>
          </c:cat>
          <c:val>
            <c:numRef>
              <c:f>(Anual!$C$65:$G$65,Anual!$I$65)</c:f>
              <c:numCache>
                <c:formatCode>#,##0</c:formatCode>
                <c:ptCount val="6"/>
                <c:pt idx="0">
                  <c:v>18000000</c:v>
                </c:pt>
                <c:pt idx="1">
                  <c:v>4000000</c:v>
                </c:pt>
                <c:pt idx="2">
                  <c:v>20000000</c:v>
                </c:pt>
                <c:pt idx="3">
                  <c:v>1536000.0003333334</c:v>
                </c:pt>
                <c:pt idx="4">
                  <c:v>61970903.108040005</c:v>
                </c:pt>
                <c:pt idx="5">
                  <c:v>2424291.2941666674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B-48BC-ADD7-A0E6A715E353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(Anual!$C$5,Anual!$D$5,Anual!$E$5,Anual!$F$5,Anual!$G$5,Anual!$I$5)</c:f>
              <c:strCache>
                <c:ptCount val="6"/>
                <c:pt idx="0">
                  <c:v>Parques Bio-saludables</c:v>
                </c:pt>
                <c:pt idx="1">
                  <c:v>Proyectos Financiados 
a CCDR</c:v>
                </c:pt>
                <c:pt idx="2">
                  <c:v>Proyectos Regionales </c:v>
                </c:pt>
                <c:pt idx="3">
                  <c:v>Apoyo actividades 
recreativas y deportivas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</c:strCache>
            </c:strRef>
          </c:cat>
          <c:val>
            <c:numRef>
              <c:f>(Anual!$C$66:$G$66,Anual!$I$66)</c:f>
              <c:numCache>
                <c:formatCode>#,##0</c:formatCode>
                <c:ptCount val="6"/>
                <c:pt idx="0">
                  <c:v>27038333.333333332</c:v>
                </c:pt>
                <c:pt idx="1">
                  <c:v>4000000</c:v>
                </c:pt>
                <c:pt idx="2">
                  <c:v>4403792.8266666671</c:v>
                </c:pt>
                <c:pt idx="3">
                  <c:v>232503.48198824984</c:v>
                </c:pt>
                <c:pt idx="4">
                  <c:v>40530338.906213149</c:v>
                </c:pt>
                <c:pt idx="5">
                  <c:v>796537.37702702696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B-48BC-ADD7-A0E6A715E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885248"/>
        <c:axId val="56886784"/>
      </c:barChart>
      <c:catAx>
        <c:axId val="568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886784"/>
        <c:crosses val="autoZero"/>
        <c:auto val="1"/>
        <c:lblAlgn val="ctr"/>
        <c:lblOffset val="100"/>
        <c:noMultiLvlLbl val="0"/>
      </c:catAx>
      <c:valAx>
        <c:axId val="568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8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95.786637583251974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D-43B9-948A-45248DFE8007}"/>
            </c:ext>
          </c:extLst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67.941015735068561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D-43B9-948A-45248DFE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928128"/>
        <c:axId val="56929664"/>
      </c:barChart>
      <c:catAx>
        <c:axId val="569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29664"/>
        <c:crosses val="autoZero"/>
        <c:auto val="1"/>
        <c:lblAlgn val="ctr"/>
        <c:lblOffset val="100"/>
        <c:noMultiLvlLbl val="0"/>
      </c:catAx>
      <c:valAx>
        <c:axId val="569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2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ICODER: Índice de eficiencia (IE) 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(Anual!$C$5,Anual!$D$5,Anual!$E$5,Anual!$F$5,Anual!$G$5,Anual!$I$5)</c:f>
              <c:strCache>
                <c:ptCount val="6"/>
                <c:pt idx="0">
                  <c:v>Parques Bio-saludables</c:v>
                </c:pt>
                <c:pt idx="1">
                  <c:v>Proyectos Financiados 
a CCDR</c:v>
                </c:pt>
                <c:pt idx="2">
                  <c:v>Proyectos Regionales </c:v>
                </c:pt>
                <c:pt idx="3">
                  <c:v>Apoyo actividades 
recreativas y deportivas </c:v>
                </c:pt>
                <c:pt idx="4">
                  <c:v>Mantenimiento de 
Instalaciones Deportivas </c:v>
                </c:pt>
                <c:pt idx="5">
                  <c:v>Apoyo al deporte nacional</c:v>
                </c:pt>
              </c:strCache>
            </c:strRef>
          </c:cat>
          <c:val>
            <c:numRef>
              <c:f>(Anual!$C$64:$G$64,Anual!$I$64)</c:f>
              <c:numCache>
                <c:formatCode>#,##0.00</c:formatCode>
                <c:ptCount val="6"/>
                <c:pt idx="0">
                  <c:v>56.377845807613177</c:v>
                </c:pt>
                <c:pt idx="1">
                  <c:v>70</c:v>
                </c:pt>
                <c:pt idx="2">
                  <c:v>20.150483961287648</c:v>
                </c:pt>
                <c:pt idx="3">
                  <c:v>15.336830617493126</c:v>
                </c:pt>
                <c:pt idx="4">
                  <c:v>48.679513177019643</c:v>
                </c:pt>
                <c:pt idx="5">
                  <c:v>26.918735369612076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0-49DB-8586-0CED904E1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080256"/>
        <c:axId val="58090240"/>
      </c:barChart>
      <c:catAx>
        <c:axId val="580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090240"/>
        <c:crosses val="autoZero"/>
        <c:auto val="1"/>
        <c:lblAlgn val="ctr"/>
        <c:lblOffset val="100"/>
        <c:noMultiLvlLbl val="0"/>
      </c:catAx>
      <c:valAx>
        <c:axId val="580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0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42332</xdr:colOff>
      <xdr:row>29</xdr:row>
      <xdr:rowOff>147107</xdr:rowOff>
    </xdr:from>
    <xdr:to>
      <xdr:col>18</xdr:col>
      <xdr:colOff>539749</xdr:colOff>
      <xdr:row>44</xdr:row>
      <xdr:rowOff>32807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105834</xdr:colOff>
      <xdr:row>46</xdr:row>
      <xdr:rowOff>20108</xdr:rowOff>
    </xdr:from>
    <xdr:to>
      <xdr:col>18</xdr:col>
      <xdr:colOff>412750</xdr:colOff>
      <xdr:row>60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31750</xdr:colOff>
      <xdr:row>62</xdr:row>
      <xdr:rowOff>51855</xdr:rowOff>
    </xdr:from>
    <xdr:to>
      <xdr:col>17</xdr:col>
      <xdr:colOff>698500</xdr:colOff>
      <xdr:row>79</xdr:row>
      <xdr:rowOff>148165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107156</xdr:colOff>
      <xdr:row>81</xdr:row>
      <xdr:rowOff>34395</xdr:rowOff>
    </xdr:from>
    <xdr:to>
      <xdr:col>18</xdr:col>
      <xdr:colOff>571499</xdr:colOff>
      <xdr:row>97</xdr:row>
      <xdr:rowOff>66145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1355988</xdr:colOff>
      <xdr:row>82</xdr:row>
      <xdr:rowOff>23812</xdr:rowOff>
    </xdr:from>
    <xdr:to>
      <xdr:col>4</xdr:col>
      <xdr:colOff>833437</xdr:colOff>
      <xdr:row>99</xdr:row>
      <xdr:rowOff>71437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142876</xdr:colOff>
      <xdr:row>81</xdr:row>
      <xdr:rowOff>11907</xdr:rowOff>
    </xdr:from>
    <xdr:to>
      <xdr:col>10</xdr:col>
      <xdr:colOff>500062</xdr:colOff>
      <xdr:row>96</xdr:row>
      <xdr:rowOff>170391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</xdr:colOff>
      <xdr:row>102</xdr:row>
      <xdr:rowOff>9523</xdr:rowOff>
    </xdr:from>
    <xdr:to>
      <xdr:col>7</xdr:col>
      <xdr:colOff>845343</xdr:colOff>
      <xdr:row>116</xdr:row>
      <xdr:rowOff>85723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7"/>
  <sheetViews>
    <sheetView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5.140625" bestFit="1" customWidth="1"/>
    <col min="3" max="3" width="32.85546875" customWidth="1"/>
    <col min="4" max="4" width="18.42578125" customWidth="1"/>
    <col min="5" max="6" width="22.42578125" customWidth="1"/>
    <col min="7" max="9" width="27.28515625" customWidth="1"/>
    <col min="10" max="10" width="19.42578125" customWidth="1"/>
  </cols>
  <sheetData>
    <row r="2" spans="1:10" ht="15.75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15" customHeight="1" x14ac:dyDescent="0.25">
      <c r="A4" s="60" t="s">
        <v>0</v>
      </c>
      <c r="B4" s="62" t="s">
        <v>1</v>
      </c>
      <c r="C4" s="64" t="s">
        <v>2</v>
      </c>
      <c r="D4" s="64"/>
      <c r="E4" s="64"/>
      <c r="F4" s="64"/>
      <c r="G4" s="64"/>
      <c r="H4" s="43"/>
      <c r="I4" s="43"/>
      <c r="J4" s="45"/>
    </row>
    <row r="5" spans="1:10" ht="45.75" thickBot="1" x14ac:dyDescent="0.3">
      <c r="A5" s="61"/>
      <c r="B5" s="63"/>
      <c r="C5" s="53" t="s">
        <v>74</v>
      </c>
      <c r="D5" s="54" t="s">
        <v>76</v>
      </c>
      <c r="E5" s="55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3" t="s">
        <v>3</v>
      </c>
    </row>
    <row r="8" spans="1:10" x14ac:dyDescent="0.25">
      <c r="B8" s="4"/>
      <c r="C8" s="4"/>
      <c r="D8" s="4"/>
      <c r="E8" s="4"/>
      <c r="F8" s="4"/>
      <c r="G8" s="4"/>
      <c r="H8" s="4"/>
      <c r="I8" s="4"/>
    </row>
    <row r="9" spans="1:10" x14ac:dyDescent="0.25">
      <c r="A9" t="s">
        <v>4</v>
      </c>
      <c r="B9" s="4"/>
      <c r="C9" s="4"/>
      <c r="D9" s="4"/>
      <c r="E9" s="4"/>
      <c r="F9" s="4"/>
      <c r="G9" s="4"/>
      <c r="H9" s="4"/>
      <c r="I9" s="4"/>
    </row>
    <row r="10" spans="1:10" x14ac:dyDescent="0.25">
      <c r="A10" s="5" t="s">
        <v>46</v>
      </c>
      <c r="B10" s="13" t="s">
        <v>81</v>
      </c>
      <c r="C10" s="13">
        <v>0</v>
      </c>
      <c r="D10" s="13">
        <v>0</v>
      </c>
      <c r="E10" s="13">
        <v>0</v>
      </c>
      <c r="F10" s="13">
        <v>0</v>
      </c>
      <c r="G10" s="46">
        <v>19</v>
      </c>
      <c r="H10" s="46">
        <v>0</v>
      </c>
      <c r="I10" s="46">
        <v>0</v>
      </c>
      <c r="J10" s="46">
        <v>0</v>
      </c>
    </row>
    <row r="11" spans="1:10" x14ac:dyDescent="0.25">
      <c r="A11" s="5" t="s">
        <v>83</v>
      </c>
      <c r="B11" s="13" t="s">
        <v>81</v>
      </c>
      <c r="C11" s="13">
        <v>0</v>
      </c>
      <c r="D11" s="13">
        <v>0</v>
      </c>
      <c r="E11" s="13">
        <v>0</v>
      </c>
      <c r="F11" s="13">
        <v>15</v>
      </c>
      <c r="G11" s="46">
        <v>25</v>
      </c>
      <c r="H11" s="46">
        <v>0</v>
      </c>
      <c r="I11" s="46">
        <v>0</v>
      </c>
      <c r="J11" s="46">
        <v>0</v>
      </c>
    </row>
    <row r="12" spans="1:10" x14ac:dyDescent="0.25">
      <c r="A12" s="5" t="s">
        <v>84</v>
      </c>
      <c r="B12" s="13" t="s">
        <v>81</v>
      </c>
      <c r="C12" s="46">
        <v>0</v>
      </c>
      <c r="D12" s="46">
        <v>0</v>
      </c>
      <c r="E12" s="46">
        <v>0</v>
      </c>
      <c r="F12" s="46">
        <v>15</v>
      </c>
      <c r="G12" s="46">
        <v>25</v>
      </c>
      <c r="H12" s="46">
        <v>0</v>
      </c>
      <c r="I12" s="46">
        <v>132</v>
      </c>
      <c r="J12" s="46">
        <v>0</v>
      </c>
    </row>
    <row r="13" spans="1:10" x14ac:dyDescent="0.25">
      <c r="A13" s="5" t="s">
        <v>85</v>
      </c>
      <c r="B13" s="13" t="s">
        <v>81</v>
      </c>
      <c r="C13" s="13">
        <v>20</v>
      </c>
      <c r="D13" s="13">
        <v>10</v>
      </c>
      <c r="E13" s="13">
        <v>8</v>
      </c>
      <c r="F13" s="13">
        <v>150</v>
      </c>
      <c r="G13" s="46">
        <v>25</v>
      </c>
      <c r="H13" s="46">
        <v>0</v>
      </c>
      <c r="I13" s="46">
        <v>120</v>
      </c>
      <c r="J13" s="46">
        <v>0</v>
      </c>
    </row>
    <row r="14" spans="1:10" x14ac:dyDescent="0.25">
      <c r="B14" s="13"/>
      <c r="C14" s="13"/>
      <c r="D14" s="13"/>
      <c r="E14" s="13"/>
      <c r="F14" s="13"/>
      <c r="G14" s="46"/>
      <c r="H14" s="46"/>
      <c r="I14" s="46"/>
      <c r="J14" s="46"/>
    </row>
    <row r="15" spans="1:10" x14ac:dyDescent="0.25">
      <c r="A15" s="7" t="s">
        <v>5</v>
      </c>
      <c r="B15" s="13"/>
      <c r="C15" s="13"/>
      <c r="D15" s="13"/>
      <c r="E15" s="13"/>
      <c r="F15" s="13"/>
      <c r="G15" s="46"/>
      <c r="H15" s="46"/>
      <c r="I15" s="46"/>
      <c r="J15" s="46"/>
    </row>
    <row r="16" spans="1:10" x14ac:dyDescent="0.25">
      <c r="A16" s="5" t="s">
        <v>46</v>
      </c>
      <c r="B16" s="48">
        <f>SUM(C16:J16)</f>
        <v>227742466.73000002</v>
      </c>
      <c r="C16" s="48">
        <v>6212514</v>
      </c>
      <c r="D16" s="49">
        <v>0</v>
      </c>
      <c r="E16" s="48">
        <v>0</v>
      </c>
      <c r="F16" s="48">
        <v>0</v>
      </c>
      <c r="G16" s="41">
        <v>158242903.52000001</v>
      </c>
      <c r="H16" s="41">
        <v>0</v>
      </c>
      <c r="I16" s="41">
        <v>0</v>
      </c>
      <c r="J16" s="41">
        <v>63287049.209999993</v>
      </c>
    </row>
    <row r="17" spans="1:10" x14ac:dyDescent="0.25">
      <c r="A17" s="5" t="s">
        <v>83</v>
      </c>
      <c r="B17" s="48">
        <f t="shared" ref="B17:B20" si="0">SUM(C17:J17)</f>
        <v>614822152.48300004</v>
      </c>
      <c r="C17" s="27">
        <v>0</v>
      </c>
      <c r="D17" s="27">
        <v>0</v>
      </c>
      <c r="E17" s="27">
        <v>0</v>
      </c>
      <c r="F17" s="27">
        <v>3649000.0599999996</v>
      </c>
      <c r="G17" s="46">
        <v>387318144.42299998</v>
      </c>
      <c r="H17" s="46">
        <v>75000000</v>
      </c>
      <c r="I17" s="46">
        <v>0</v>
      </c>
      <c r="J17" s="27">
        <v>148855008</v>
      </c>
    </row>
    <row r="18" spans="1:10" x14ac:dyDescent="0.25">
      <c r="A18" s="5" t="s">
        <v>84</v>
      </c>
      <c r="B18" s="48">
        <f>SUM(C18:J18)</f>
        <v>290101612.88959187</v>
      </c>
      <c r="C18" s="27">
        <v>0</v>
      </c>
      <c r="D18" s="26">
        <v>0</v>
      </c>
      <c r="E18" s="27">
        <v>0</v>
      </c>
      <c r="F18" s="27">
        <v>3649000</v>
      </c>
      <c r="G18" s="46">
        <v>180581786.87979594</v>
      </c>
      <c r="H18" s="46">
        <v>75000000</v>
      </c>
      <c r="I18" s="46">
        <v>0</v>
      </c>
      <c r="J18" s="46">
        <v>30870826.009795919</v>
      </c>
    </row>
    <row r="19" spans="1:10" x14ac:dyDescent="0.25">
      <c r="A19" s="5" t="s">
        <v>85</v>
      </c>
      <c r="B19" s="48">
        <f t="shared" si="0"/>
        <v>4399101225.0510006</v>
      </c>
      <c r="C19" s="27">
        <v>360000000</v>
      </c>
      <c r="D19" s="27">
        <v>40000000</v>
      </c>
      <c r="E19" s="27">
        <v>160000000</v>
      </c>
      <c r="F19" s="27">
        <v>230400000.05000004</v>
      </c>
      <c r="G19" s="46">
        <v>1549272577.7010002</v>
      </c>
      <c r="H19" s="46">
        <v>1173093660</v>
      </c>
      <c r="I19" s="46">
        <v>290914955.30000007</v>
      </c>
      <c r="J19" s="27">
        <v>595420032</v>
      </c>
    </row>
    <row r="20" spans="1:10" x14ac:dyDescent="0.25">
      <c r="A20" s="5" t="s">
        <v>86</v>
      </c>
      <c r="B20" s="48">
        <f t="shared" si="0"/>
        <v>290101612.88959187</v>
      </c>
      <c r="C20" s="13">
        <f>C18</f>
        <v>0</v>
      </c>
      <c r="D20" s="13">
        <f t="shared" ref="D20:J20" si="1">D18</f>
        <v>0</v>
      </c>
      <c r="E20" s="13">
        <f t="shared" si="1"/>
        <v>0</v>
      </c>
      <c r="F20" s="13">
        <f t="shared" si="1"/>
        <v>3649000</v>
      </c>
      <c r="G20" s="13">
        <f t="shared" si="1"/>
        <v>180581786.87979594</v>
      </c>
      <c r="H20" s="13">
        <f t="shared" si="1"/>
        <v>75000000</v>
      </c>
      <c r="I20" s="13">
        <f t="shared" si="1"/>
        <v>0</v>
      </c>
      <c r="J20" s="13">
        <f t="shared" si="1"/>
        <v>30870826.009795919</v>
      </c>
    </row>
    <row r="21" spans="1:10" x14ac:dyDescent="0.25">
      <c r="B21" s="13"/>
      <c r="C21" s="13"/>
      <c r="D21" s="13"/>
      <c r="E21" s="13"/>
      <c r="F21" s="13"/>
      <c r="G21" s="46"/>
      <c r="H21" s="46"/>
      <c r="I21" s="46"/>
      <c r="J21" s="46"/>
    </row>
    <row r="22" spans="1:10" x14ac:dyDescent="0.25">
      <c r="A22" s="5" t="s">
        <v>6</v>
      </c>
      <c r="B22" s="13"/>
      <c r="C22" s="13"/>
      <c r="D22" s="13"/>
      <c r="E22" s="13"/>
      <c r="F22" s="13"/>
      <c r="G22" s="46"/>
      <c r="H22" s="46"/>
      <c r="I22" s="46"/>
      <c r="J22" s="46"/>
    </row>
    <row r="23" spans="1:10" x14ac:dyDescent="0.25">
      <c r="A23" s="5" t="s">
        <v>83</v>
      </c>
      <c r="B23" s="13">
        <f>B17</f>
        <v>614822152.48300004</v>
      </c>
      <c r="C23" s="50"/>
      <c r="D23" s="13"/>
      <c r="E23" s="13"/>
      <c r="F23" s="13"/>
      <c r="G23" s="46"/>
      <c r="H23" s="46"/>
      <c r="I23" s="46"/>
      <c r="J23" s="51"/>
    </row>
    <row r="24" spans="1:10" x14ac:dyDescent="0.25">
      <c r="A24" s="5" t="s">
        <v>84</v>
      </c>
      <c r="B24" s="13">
        <v>924445254.21000004</v>
      </c>
      <c r="C24" s="41"/>
      <c r="D24" s="13"/>
      <c r="E24" s="13"/>
      <c r="F24" s="13"/>
      <c r="G24" s="51"/>
      <c r="H24" s="51"/>
      <c r="I24" s="51"/>
      <c r="J24" s="51"/>
    </row>
    <row r="25" spans="1:10" x14ac:dyDescent="0.25">
      <c r="B25" s="13"/>
      <c r="C25" s="13"/>
      <c r="D25" s="13"/>
      <c r="E25" s="13"/>
      <c r="F25" s="13"/>
      <c r="G25" s="46"/>
      <c r="H25" s="46"/>
      <c r="I25" s="46"/>
      <c r="J25" s="46"/>
    </row>
    <row r="26" spans="1:10" x14ac:dyDescent="0.25">
      <c r="A26" t="s">
        <v>7</v>
      </c>
      <c r="B26" s="13"/>
      <c r="C26" s="13"/>
      <c r="D26" s="13"/>
      <c r="E26" s="13"/>
      <c r="F26" s="13"/>
      <c r="G26" s="46"/>
      <c r="H26" s="46"/>
      <c r="I26" s="46"/>
      <c r="J26" s="46"/>
    </row>
    <row r="27" spans="1:10" x14ac:dyDescent="0.25">
      <c r="A27" t="s">
        <v>47</v>
      </c>
      <c r="B27" s="6">
        <v>0.99</v>
      </c>
      <c r="C27" s="6">
        <v>0.99</v>
      </c>
      <c r="D27" s="6">
        <v>0.99</v>
      </c>
      <c r="E27" s="6">
        <v>0.99</v>
      </c>
      <c r="F27" s="6"/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t="s">
        <v>87</v>
      </c>
      <c r="B28" s="58">
        <v>1</v>
      </c>
      <c r="C28" s="58">
        <v>1</v>
      </c>
      <c r="D28" s="58">
        <v>1</v>
      </c>
      <c r="E28" s="58">
        <v>1</v>
      </c>
      <c r="F28" s="58">
        <v>1</v>
      </c>
      <c r="G28" s="58">
        <v>1</v>
      </c>
      <c r="H28" s="58">
        <v>1</v>
      </c>
      <c r="I28" s="58">
        <v>1</v>
      </c>
      <c r="J28" s="58">
        <v>1</v>
      </c>
    </row>
    <row r="29" spans="1:10" x14ac:dyDescent="0.25">
      <c r="A29" t="s">
        <v>8</v>
      </c>
      <c r="B29" s="56" t="s">
        <v>43</v>
      </c>
      <c r="C29" s="56" t="s">
        <v>43</v>
      </c>
      <c r="D29" s="56" t="s">
        <v>43</v>
      </c>
      <c r="E29" s="56" t="s">
        <v>43</v>
      </c>
      <c r="F29" s="56" t="s">
        <v>43</v>
      </c>
      <c r="G29" s="56" t="s">
        <v>43</v>
      </c>
      <c r="H29" s="56" t="s">
        <v>43</v>
      </c>
      <c r="I29" s="56" t="s">
        <v>43</v>
      </c>
      <c r="J29" s="56" t="s">
        <v>43</v>
      </c>
    </row>
    <row r="30" spans="1:10" x14ac:dyDescent="0.25">
      <c r="B30" s="6"/>
      <c r="C30" s="6"/>
      <c r="D30" s="6"/>
      <c r="E30" s="6"/>
      <c r="F30" s="6"/>
      <c r="G30" s="4"/>
      <c r="H30" s="4"/>
      <c r="I30" s="4"/>
      <c r="J30" s="4"/>
    </row>
    <row r="31" spans="1:10" x14ac:dyDescent="0.25">
      <c r="A31" t="s">
        <v>9</v>
      </c>
      <c r="B31" s="6"/>
      <c r="C31" s="6"/>
      <c r="D31" s="6"/>
      <c r="E31" s="6"/>
      <c r="F31" s="6"/>
      <c r="G31" s="4"/>
      <c r="H31" s="4"/>
      <c r="I31" s="4"/>
      <c r="J31" s="4"/>
    </row>
    <row r="32" spans="1:10" x14ac:dyDescent="0.25">
      <c r="A32" t="s">
        <v>48</v>
      </c>
      <c r="B32" s="57">
        <f>B16/B27</f>
        <v>230042895.6868687</v>
      </c>
      <c r="C32" s="57">
        <f t="shared" ref="C32:J32" si="2">C16/C27</f>
        <v>6275266.666666667</v>
      </c>
      <c r="D32" s="57">
        <f t="shared" si="2"/>
        <v>0</v>
      </c>
      <c r="E32" s="57">
        <f t="shared" si="2"/>
        <v>0</v>
      </c>
      <c r="F32" s="57" t="e">
        <f t="shared" si="2"/>
        <v>#DIV/0!</v>
      </c>
      <c r="G32" s="57">
        <f t="shared" si="2"/>
        <v>159841316.6868687</v>
      </c>
      <c r="H32" s="57">
        <f t="shared" si="2"/>
        <v>0</v>
      </c>
      <c r="I32" s="57">
        <f t="shared" si="2"/>
        <v>0</v>
      </c>
      <c r="J32" s="57">
        <f t="shared" si="2"/>
        <v>63926312.333333328</v>
      </c>
    </row>
    <row r="33" spans="1:10" x14ac:dyDescent="0.25">
      <c r="A33" t="s">
        <v>88</v>
      </c>
      <c r="B33" s="57">
        <f>B18/B28</f>
        <v>290101612.88959187</v>
      </c>
      <c r="C33" s="57">
        <f t="shared" ref="C33:J33" si="3">C18/C28</f>
        <v>0</v>
      </c>
      <c r="D33" s="57">
        <f t="shared" si="3"/>
        <v>0</v>
      </c>
      <c r="E33" s="57">
        <f t="shared" si="3"/>
        <v>0</v>
      </c>
      <c r="F33" s="57">
        <f t="shared" si="3"/>
        <v>3649000</v>
      </c>
      <c r="G33" s="57">
        <f t="shared" si="3"/>
        <v>180581786.87979594</v>
      </c>
      <c r="H33" s="57">
        <f t="shared" si="3"/>
        <v>75000000</v>
      </c>
      <c r="I33" s="57">
        <f t="shared" si="3"/>
        <v>0</v>
      </c>
      <c r="J33" s="57">
        <f t="shared" si="3"/>
        <v>30870826.009795919</v>
      </c>
    </row>
    <row r="34" spans="1:10" x14ac:dyDescent="0.25">
      <c r="A34" t="s">
        <v>49</v>
      </c>
      <c r="B34" s="57" t="e">
        <f>B32/B10</f>
        <v>#VALUE!</v>
      </c>
      <c r="C34" s="57" t="e">
        <f t="shared" ref="C34:J34" si="4">C32/C10</f>
        <v>#DIV/0!</v>
      </c>
      <c r="D34" s="57" t="e">
        <f t="shared" si="4"/>
        <v>#DIV/0!</v>
      </c>
      <c r="E34" s="57" t="e">
        <f t="shared" si="4"/>
        <v>#DIV/0!</v>
      </c>
      <c r="F34" s="57" t="e">
        <f t="shared" si="4"/>
        <v>#DIV/0!</v>
      </c>
      <c r="G34" s="57">
        <f t="shared" si="4"/>
        <v>8412700.8782562464</v>
      </c>
      <c r="H34" s="57" t="e">
        <f t="shared" si="4"/>
        <v>#DIV/0!</v>
      </c>
      <c r="I34" s="57" t="e">
        <f t="shared" si="4"/>
        <v>#DIV/0!</v>
      </c>
      <c r="J34" s="57" t="e">
        <f t="shared" si="4"/>
        <v>#DIV/0!</v>
      </c>
    </row>
    <row r="35" spans="1:10" x14ac:dyDescent="0.25">
      <c r="A35" t="s">
        <v>89</v>
      </c>
      <c r="B35" s="57" t="e">
        <f>B33/B12</f>
        <v>#VALUE!</v>
      </c>
      <c r="C35" s="57" t="e">
        <f t="shared" ref="C35:J35" si="5">C33/C12</f>
        <v>#DIV/0!</v>
      </c>
      <c r="D35" s="57" t="e">
        <f t="shared" si="5"/>
        <v>#DIV/0!</v>
      </c>
      <c r="E35" s="57" t="e">
        <f t="shared" si="5"/>
        <v>#DIV/0!</v>
      </c>
      <c r="F35" s="57">
        <f t="shared" si="5"/>
        <v>243266.66666666666</v>
      </c>
      <c r="G35" s="57">
        <f t="shared" si="5"/>
        <v>7223271.4751918372</v>
      </c>
      <c r="H35" s="57" t="e">
        <f t="shared" si="5"/>
        <v>#DIV/0!</v>
      </c>
      <c r="I35" s="57">
        <f t="shared" si="5"/>
        <v>0</v>
      </c>
      <c r="J35" s="57" t="e">
        <f t="shared" si="5"/>
        <v>#DIV/0!</v>
      </c>
    </row>
    <row r="36" spans="1:10" x14ac:dyDescent="0.25">
      <c r="B36" s="13"/>
      <c r="C36" s="13"/>
      <c r="D36" s="13"/>
      <c r="E36" s="13"/>
      <c r="F36" s="13"/>
      <c r="G36" s="46"/>
      <c r="H36" s="46"/>
      <c r="I36" s="46"/>
      <c r="J36" s="46"/>
    </row>
    <row r="37" spans="1:10" x14ac:dyDescent="0.25">
      <c r="A37" s="3" t="s">
        <v>10</v>
      </c>
      <c r="B37" s="13"/>
      <c r="C37" s="13"/>
      <c r="D37" s="13"/>
      <c r="E37" s="13"/>
      <c r="F37" s="13"/>
      <c r="G37" s="46"/>
      <c r="H37" s="46"/>
      <c r="I37" s="46"/>
      <c r="J37" s="46"/>
    </row>
    <row r="38" spans="1:10" x14ac:dyDescent="0.25">
      <c r="B38" s="13"/>
      <c r="C38" s="13"/>
      <c r="D38" s="13"/>
      <c r="E38" s="13"/>
      <c r="F38" s="13"/>
      <c r="G38" s="46"/>
      <c r="H38" s="46"/>
      <c r="I38" s="46"/>
      <c r="J38" s="46"/>
    </row>
    <row r="39" spans="1:10" x14ac:dyDescent="0.25">
      <c r="A39" t="s">
        <v>11</v>
      </c>
      <c r="B39" s="13"/>
      <c r="C39" s="13"/>
      <c r="D39" s="13"/>
      <c r="E39" s="13"/>
      <c r="F39" s="13"/>
      <c r="G39" s="46"/>
      <c r="H39" s="46"/>
      <c r="I39" s="46"/>
      <c r="J39" s="46"/>
    </row>
    <row r="40" spans="1:10" x14ac:dyDescent="0.25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4"/>
      <c r="H42" s="4"/>
      <c r="I42" s="4"/>
      <c r="J42" s="4"/>
    </row>
    <row r="43" spans="1:10" x14ac:dyDescent="0.25">
      <c r="A43" t="s">
        <v>14</v>
      </c>
      <c r="B43" s="6"/>
      <c r="C43" s="6"/>
      <c r="D43" s="6"/>
      <c r="E43" s="6"/>
      <c r="F43" s="6"/>
      <c r="G43" s="4"/>
      <c r="H43" s="4"/>
      <c r="I43" s="4"/>
      <c r="J43" s="4"/>
    </row>
    <row r="44" spans="1:10" x14ac:dyDescent="0.25">
      <c r="A44" t="s">
        <v>15</v>
      </c>
      <c r="B44" s="6" t="e">
        <f>B12/B11*100</f>
        <v>#VALUE!</v>
      </c>
      <c r="C44" s="6" t="e">
        <f t="shared" ref="C44:J44" si="6">C12/C11*100</f>
        <v>#DIV/0!</v>
      </c>
      <c r="D44" s="6" t="e">
        <f t="shared" si="6"/>
        <v>#DIV/0!</v>
      </c>
      <c r="E44" s="6" t="e">
        <f t="shared" si="6"/>
        <v>#DIV/0!</v>
      </c>
      <c r="F44" s="6">
        <f t="shared" si="6"/>
        <v>100</v>
      </c>
      <c r="G44" s="6">
        <f t="shared" si="6"/>
        <v>100</v>
      </c>
      <c r="H44" s="6" t="e">
        <f t="shared" si="6"/>
        <v>#DIV/0!</v>
      </c>
      <c r="I44" s="6" t="e">
        <f t="shared" si="6"/>
        <v>#DIV/0!</v>
      </c>
      <c r="J44" s="6" t="e">
        <f t="shared" si="6"/>
        <v>#DIV/0!</v>
      </c>
    </row>
    <row r="45" spans="1:10" x14ac:dyDescent="0.25">
      <c r="A45" t="s">
        <v>16</v>
      </c>
      <c r="B45" s="6">
        <f>B18/B17*100</f>
        <v>47.184638959087152</v>
      </c>
      <c r="C45" s="6" t="e">
        <f t="shared" ref="C45:J45" si="7">C18/C17*100</f>
        <v>#DIV/0!</v>
      </c>
      <c r="D45" s="6" t="e">
        <f t="shared" si="7"/>
        <v>#DIV/0!</v>
      </c>
      <c r="E45" s="6" t="e">
        <f t="shared" si="7"/>
        <v>#DIV/0!</v>
      </c>
      <c r="F45" s="6">
        <f t="shared" si="7"/>
        <v>99.999998355713942</v>
      </c>
      <c r="G45" s="6">
        <f t="shared" si="7"/>
        <v>46.623632143238297</v>
      </c>
      <c r="H45" s="6">
        <f t="shared" si="7"/>
        <v>100</v>
      </c>
      <c r="I45" s="6" t="e">
        <f t="shared" si="7"/>
        <v>#DIV/0!</v>
      </c>
      <c r="J45" s="6">
        <f t="shared" si="7"/>
        <v>20.738856169216639</v>
      </c>
    </row>
    <row r="46" spans="1:10" x14ac:dyDescent="0.25">
      <c r="A46" t="s">
        <v>17</v>
      </c>
      <c r="B46" s="6" t="e">
        <f>AVERAGE(B44:B45)</f>
        <v>#VALUE!</v>
      </c>
      <c r="C46" s="6" t="e">
        <f t="shared" ref="C46:J46" si="8">AVERAGE(C44:C45)</f>
        <v>#DIV/0!</v>
      </c>
      <c r="D46" s="6" t="e">
        <f t="shared" si="8"/>
        <v>#DIV/0!</v>
      </c>
      <c r="E46" s="6" t="e">
        <f t="shared" si="8"/>
        <v>#DIV/0!</v>
      </c>
      <c r="F46" s="6">
        <f t="shared" si="8"/>
        <v>99.999999177856978</v>
      </c>
      <c r="G46" s="6">
        <f t="shared" si="8"/>
        <v>73.311816071619148</v>
      </c>
      <c r="H46" s="6" t="e">
        <f t="shared" si="8"/>
        <v>#DIV/0!</v>
      </c>
      <c r="I46" s="6" t="e">
        <f t="shared" si="8"/>
        <v>#DIV/0!</v>
      </c>
      <c r="J46" s="6" t="e">
        <f t="shared" si="8"/>
        <v>#DIV/0!</v>
      </c>
    </row>
    <row r="47" spans="1:10" x14ac:dyDescent="0.25">
      <c r="B47" s="6"/>
      <c r="C47" s="6"/>
      <c r="D47" s="6"/>
      <c r="E47" s="6"/>
      <c r="F47" s="6"/>
      <c r="G47" s="4"/>
      <c r="H47" s="4"/>
      <c r="I47" s="4"/>
      <c r="J47" s="4"/>
    </row>
    <row r="48" spans="1:10" x14ac:dyDescent="0.25">
      <c r="A48" t="s">
        <v>18</v>
      </c>
      <c r="B48" s="6"/>
      <c r="C48" s="6"/>
      <c r="D48" s="6"/>
      <c r="E48" s="6"/>
      <c r="F48" s="6"/>
      <c r="G48" s="4"/>
      <c r="H48" s="4"/>
      <c r="I48" s="4"/>
      <c r="J48" s="4"/>
    </row>
    <row r="49" spans="1:10" x14ac:dyDescent="0.25">
      <c r="A49" t="s">
        <v>19</v>
      </c>
      <c r="B49" s="6" t="e">
        <f>(B12/B13)*100</f>
        <v>#VALUE!</v>
      </c>
      <c r="C49" s="6"/>
      <c r="D49" s="6"/>
      <c r="E49" s="6"/>
      <c r="F49" s="6"/>
      <c r="G49" s="4"/>
      <c r="H49" s="4"/>
      <c r="I49" s="4"/>
      <c r="J49" s="4"/>
    </row>
    <row r="50" spans="1:10" x14ac:dyDescent="0.25">
      <c r="A50" t="s">
        <v>20</v>
      </c>
      <c r="B50" s="6">
        <f>B18/B19*100</f>
        <v>6.594565527103291</v>
      </c>
      <c r="C50" s="6">
        <f t="shared" ref="C50:J50" si="9">C18/C19*100</f>
        <v>0</v>
      </c>
      <c r="D50" s="6">
        <f t="shared" si="9"/>
        <v>0</v>
      </c>
      <c r="E50" s="6">
        <f t="shared" si="9"/>
        <v>0</v>
      </c>
      <c r="F50" s="6">
        <f t="shared" si="9"/>
        <v>1.5837673607674112</v>
      </c>
      <c r="G50" s="6">
        <f t="shared" si="9"/>
        <v>11.655908035741861</v>
      </c>
      <c r="H50" s="6">
        <f t="shared" si="9"/>
        <v>6.3933514055476186</v>
      </c>
      <c r="I50" s="6">
        <f t="shared" si="9"/>
        <v>0</v>
      </c>
      <c r="J50" s="6">
        <f t="shared" si="9"/>
        <v>5.1847140423041598</v>
      </c>
    </row>
    <row r="51" spans="1:10" x14ac:dyDescent="0.25">
      <c r="A51" t="s">
        <v>21</v>
      </c>
      <c r="B51" s="6" t="e">
        <f>AVERAGE(B49:B50)</f>
        <v>#VALUE!</v>
      </c>
      <c r="C51" s="6">
        <f t="shared" ref="C51:J51" si="10">AVERAGE(C49:C50)</f>
        <v>0</v>
      </c>
      <c r="D51" s="6">
        <f t="shared" si="10"/>
        <v>0</v>
      </c>
      <c r="E51" s="6">
        <f t="shared" si="10"/>
        <v>0</v>
      </c>
      <c r="F51" s="6">
        <f t="shared" si="10"/>
        <v>1.5837673607674112</v>
      </c>
      <c r="G51" s="6">
        <f t="shared" si="10"/>
        <v>11.655908035741861</v>
      </c>
      <c r="H51" s="6">
        <f t="shared" si="10"/>
        <v>6.3933514055476186</v>
      </c>
      <c r="I51" s="6">
        <f t="shared" si="10"/>
        <v>0</v>
      </c>
      <c r="J51" s="6">
        <f t="shared" si="10"/>
        <v>5.1847140423041598</v>
      </c>
    </row>
    <row r="52" spans="1:10" x14ac:dyDescent="0.25">
      <c r="B52" s="6"/>
      <c r="C52" s="6"/>
      <c r="D52" s="6"/>
      <c r="E52" s="6"/>
      <c r="F52" s="6"/>
      <c r="G52" s="4"/>
      <c r="H52" s="4"/>
      <c r="I52" s="4"/>
      <c r="J52" s="4"/>
    </row>
    <row r="53" spans="1:10" x14ac:dyDescent="0.25">
      <c r="A53" t="s">
        <v>33</v>
      </c>
      <c r="B53" s="6"/>
      <c r="C53" s="6"/>
      <c r="D53" s="6"/>
      <c r="E53" s="6"/>
      <c r="F53" s="6"/>
      <c r="G53" s="4"/>
      <c r="H53" s="4"/>
      <c r="I53" s="4"/>
      <c r="J53" s="4"/>
    </row>
    <row r="54" spans="1:10" x14ac:dyDescent="0.25">
      <c r="A54" t="s">
        <v>22</v>
      </c>
      <c r="B54" s="6">
        <f>B20/B18*100</f>
        <v>100</v>
      </c>
      <c r="C54" s="6" t="e">
        <f t="shared" ref="C54:J54" si="11">C20/C18*100</f>
        <v>#DIV/0!</v>
      </c>
      <c r="D54" s="6" t="e">
        <f t="shared" si="11"/>
        <v>#DIV/0!</v>
      </c>
      <c r="E54" s="6" t="e">
        <f t="shared" si="11"/>
        <v>#DIV/0!</v>
      </c>
      <c r="F54" s="6">
        <f t="shared" si="11"/>
        <v>100</v>
      </c>
      <c r="G54" s="6">
        <f t="shared" si="11"/>
        <v>100</v>
      </c>
      <c r="H54" s="6">
        <f t="shared" si="11"/>
        <v>100</v>
      </c>
      <c r="I54" s="6" t="e">
        <f t="shared" si="11"/>
        <v>#DIV/0!</v>
      </c>
      <c r="J54" s="6">
        <f t="shared" si="11"/>
        <v>100</v>
      </c>
    </row>
    <row r="55" spans="1:10" x14ac:dyDescent="0.25">
      <c r="B55" s="6"/>
      <c r="C55" s="6"/>
      <c r="D55" s="6"/>
      <c r="E55" s="6"/>
      <c r="F55" s="6"/>
      <c r="G55" s="4"/>
      <c r="H55" s="4"/>
      <c r="I55" s="4"/>
      <c r="J55" s="4"/>
    </row>
    <row r="56" spans="1:10" x14ac:dyDescent="0.25">
      <c r="A56" t="s">
        <v>23</v>
      </c>
      <c r="B56" s="6"/>
      <c r="C56" s="6"/>
      <c r="D56" s="6"/>
      <c r="E56" s="6"/>
      <c r="F56" s="6"/>
      <c r="G56" s="4"/>
      <c r="H56" s="4"/>
      <c r="I56" s="4"/>
      <c r="J56" s="4"/>
    </row>
    <row r="57" spans="1:10" x14ac:dyDescent="0.25">
      <c r="A57" t="s">
        <v>24</v>
      </c>
      <c r="B57" s="6" t="e">
        <f>((B12/B10)-1)*100</f>
        <v>#VALUE!</v>
      </c>
      <c r="C57" s="6" t="e">
        <f t="shared" ref="C57:J57" si="12">((C12/C10)-1)*100</f>
        <v>#DIV/0!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>
        <f t="shared" si="12"/>
        <v>31.578947368421062</v>
      </c>
      <c r="H57" s="6" t="e">
        <f t="shared" si="12"/>
        <v>#DIV/0!</v>
      </c>
      <c r="I57" s="6" t="e">
        <f t="shared" si="12"/>
        <v>#DIV/0!</v>
      </c>
      <c r="J57" s="6" t="e">
        <f t="shared" si="12"/>
        <v>#DIV/0!</v>
      </c>
    </row>
    <row r="58" spans="1:10" x14ac:dyDescent="0.25">
      <c r="A58" t="s">
        <v>25</v>
      </c>
      <c r="B58" s="6">
        <f>((B33/B32)-1)*100</f>
        <v>26.107616591852633</v>
      </c>
      <c r="C58" s="6">
        <f t="shared" ref="C58:J58" si="13">((C33/C32)-1)*100</f>
        <v>-100</v>
      </c>
      <c r="D58" s="6" t="e">
        <f t="shared" si="13"/>
        <v>#DIV/0!</v>
      </c>
      <c r="E58" s="6" t="e">
        <f t="shared" si="13"/>
        <v>#DIV/0!</v>
      </c>
      <c r="F58" s="6" t="e">
        <f t="shared" si="13"/>
        <v>#DIV/0!</v>
      </c>
      <c r="G58" s="6">
        <f t="shared" si="13"/>
        <v>12.975662752802574</v>
      </c>
      <c r="H58" s="6" t="e">
        <f t="shared" si="13"/>
        <v>#DIV/0!</v>
      </c>
      <c r="I58" s="6" t="e">
        <f t="shared" si="13"/>
        <v>#DIV/0!</v>
      </c>
      <c r="J58" s="6">
        <f t="shared" si="13"/>
        <v>-51.708733253961171</v>
      </c>
    </row>
    <row r="59" spans="1:10" x14ac:dyDescent="0.25">
      <c r="A59" t="s">
        <v>26</v>
      </c>
      <c r="B59" s="6" t="e">
        <f>((B35/B34)-1)*100</f>
        <v>#VALUE!</v>
      </c>
      <c r="C59" s="6" t="e">
        <f t="shared" ref="C59:J59" si="14">((C35/C34)-1)*100</f>
        <v>#DIV/0!</v>
      </c>
      <c r="D59" s="6" t="e">
        <f t="shared" si="14"/>
        <v>#DIV/0!</v>
      </c>
      <c r="E59" s="6" t="e">
        <f t="shared" si="14"/>
        <v>#DIV/0!</v>
      </c>
      <c r="F59" s="6" t="e">
        <f t="shared" si="14"/>
        <v>#DIV/0!</v>
      </c>
      <c r="G59" s="6">
        <f t="shared" si="14"/>
        <v>-14.13849630787003</v>
      </c>
      <c r="H59" s="6" t="e">
        <f t="shared" si="14"/>
        <v>#DIV/0!</v>
      </c>
      <c r="I59" s="6" t="e">
        <f t="shared" si="14"/>
        <v>#DIV/0!</v>
      </c>
      <c r="J59" s="6" t="e">
        <f t="shared" si="14"/>
        <v>#DIV/0!</v>
      </c>
    </row>
    <row r="60" spans="1:10" x14ac:dyDescent="0.25">
      <c r="B60" s="6"/>
      <c r="C60" s="6"/>
      <c r="D60" s="6"/>
      <c r="E60" s="6"/>
      <c r="F60" s="6"/>
      <c r="G60" s="4"/>
      <c r="H60" s="4"/>
      <c r="I60" s="4"/>
      <c r="J60" s="4"/>
    </row>
    <row r="61" spans="1:10" x14ac:dyDescent="0.25">
      <c r="A61" t="s">
        <v>27</v>
      </c>
      <c r="B61" s="6"/>
      <c r="C61" s="6"/>
      <c r="D61" s="6"/>
      <c r="E61" s="6"/>
      <c r="F61" s="6"/>
      <c r="G61" s="4"/>
      <c r="H61" s="4"/>
      <c r="I61" s="4"/>
      <c r="J61" s="4"/>
    </row>
    <row r="62" spans="1:10" x14ac:dyDescent="0.25">
      <c r="A62" t="s">
        <v>34</v>
      </c>
      <c r="B62" s="38" t="e">
        <f>B17/(B11*3)</f>
        <v>#VALUE!</v>
      </c>
      <c r="C62" s="38" t="e">
        <f t="shared" ref="C62:J62" si="15">C17/(C11*3)</f>
        <v>#DIV/0!</v>
      </c>
      <c r="D62" s="38" t="e">
        <f t="shared" si="15"/>
        <v>#DIV/0!</v>
      </c>
      <c r="E62" s="38" t="e">
        <f t="shared" si="15"/>
        <v>#DIV/0!</v>
      </c>
      <c r="F62" s="38">
        <f t="shared" si="15"/>
        <v>81088.89022222221</v>
      </c>
      <c r="G62" s="38">
        <f t="shared" si="15"/>
        <v>5164241.92564</v>
      </c>
      <c r="H62" s="38" t="e">
        <f t="shared" si="15"/>
        <v>#DIV/0!</v>
      </c>
      <c r="I62" s="38" t="e">
        <f t="shared" si="15"/>
        <v>#DIV/0!</v>
      </c>
      <c r="J62" s="38" t="e">
        <f t="shared" si="15"/>
        <v>#DIV/0!</v>
      </c>
    </row>
    <row r="63" spans="1:10" x14ac:dyDescent="0.25">
      <c r="A63" t="s">
        <v>35</v>
      </c>
      <c r="B63" s="38" t="e">
        <f>B18/(B12*3)</f>
        <v>#VALUE!</v>
      </c>
      <c r="C63" s="38" t="e">
        <f t="shared" ref="C63:J63" si="16">C18/(C12*3)</f>
        <v>#DIV/0!</v>
      </c>
      <c r="D63" s="38" t="e">
        <f t="shared" si="16"/>
        <v>#DIV/0!</v>
      </c>
      <c r="E63" s="38" t="e">
        <f t="shared" si="16"/>
        <v>#DIV/0!</v>
      </c>
      <c r="F63" s="38">
        <f t="shared" si="16"/>
        <v>81088.888888888891</v>
      </c>
      <c r="G63" s="38">
        <f t="shared" si="16"/>
        <v>2407757.1583972792</v>
      </c>
      <c r="H63" s="38" t="e">
        <f t="shared" si="16"/>
        <v>#DIV/0!</v>
      </c>
      <c r="I63" s="38">
        <f t="shared" si="16"/>
        <v>0</v>
      </c>
      <c r="J63" s="38" t="e">
        <f t="shared" si="16"/>
        <v>#DIV/0!</v>
      </c>
    </row>
    <row r="64" spans="1:10" x14ac:dyDescent="0.25">
      <c r="A64" s="16" t="s">
        <v>28</v>
      </c>
      <c r="B64" s="38" t="e">
        <f>(B63/B62)*B46</f>
        <v>#VALUE!</v>
      </c>
      <c r="C64" s="38" t="e">
        <f t="shared" ref="C64:J64" si="17">(C63/C62)*C46</f>
        <v>#DIV/0!</v>
      </c>
      <c r="D64" s="38" t="e">
        <f t="shared" si="17"/>
        <v>#DIV/0!</v>
      </c>
      <c r="E64" s="38" t="e">
        <f t="shared" si="17"/>
        <v>#DIV/0!</v>
      </c>
      <c r="F64" s="38">
        <f t="shared" si="17"/>
        <v>99.999997533570934</v>
      </c>
      <c r="G64" s="38">
        <f t="shared" si="17"/>
        <v>34.180631442759164</v>
      </c>
      <c r="H64" s="38" t="e">
        <f t="shared" si="17"/>
        <v>#DIV/0!</v>
      </c>
      <c r="I64" s="38" t="e">
        <f t="shared" si="17"/>
        <v>#DIV/0!</v>
      </c>
      <c r="J64" s="38" t="e">
        <f t="shared" si="17"/>
        <v>#DIV/0!</v>
      </c>
    </row>
    <row r="65" spans="1:14" x14ac:dyDescent="0.25">
      <c r="A65" s="14" t="s">
        <v>36</v>
      </c>
      <c r="B65" s="38" t="e">
        <f>B17/(B11)</f>
        <v>#VALUE!</v>
      </c>
      <c r="C65" s="38" t="e">
        <f t="shared" ref="C65:J65" si="18">C17/(C11)</f>
        <v>#DIV/0!</v>
      </c>
      <c r="D65" s="38" t="e">
        <f t="shared" si="18"/>
        <v>#DIV/0!</v>
      </c>
      <c r="E65" s="38" t="e">
        <f t="shared" si="18"/>
        <v>#DIV/0!</v>
      </c>
      <c r="F65" s="38">
        <f t="shared" si="18"/>
        <v>243266.67066666664</v>
      </c>
      <c r="G65" s="38">
        <f t="shared" si="18"/>
        <v>15492725.776919998</v>
      </c>
      <c r="H65" s="38" t="e">
        <f t="shared" si="18"/>
        <v>#DIV/0!</v>
      </c>
      <c r="I65" s="38" t="e">
        <f t="shared" si="18"/>
        <v>#DIV/0!</v>
      </c>
      <c r="J65" s="38" t="e">
        <f t="shared" si="18"/>
        <v>#DIV/0!</v>
      </c>
    </row>
    <row r="66" spans="1:14" x14ac:dyDescent="0.25">
      <c r="A66" s="14" t="s">
        <v>37</v>
      </c>
      <c r="B66" s="38" t="e">
        <f>B18/(B12)</f>
        <v>#VALUE!</v>
      </c>
      <c r="C66" s="38" t="e">
        <f t="shared" ref="C66:J66" si="19">C18/(C12)</f>
        <v>#DIV/0!</v>
      </c>
      <c r="D66" s="38" t="e">
        <f t="shared" si="19"/>
        <v>#DIV/0!</v>
      </c>
      <c r="E66" s="38" t="e">
        <f t="shared" si="19"/>
        <v>#DIV/0!</v>
      </c>
      <c r="F66" s="38">
        <f t="shared" si="19"/>
        <v>243266.66666666666</v>
      </c>
      <c r="G66" s="38">
        <f t="shared" si="19"/>
        <v>7223271.4751918372</v>
      </c>
      <c r="H66" s="38" t="e">
        <f t="shared" si="19"/>
        <v>#DIV/0!</v>
      </c>
      <c r="I66" s="38">
        <f t="shared" si="19"/>
        <v>0</v>
      </c>
      <c r="J66" s="38" t="e">
        <f t="shared" si="19"/>
        <v>#DIV/0!</v>
      </c>
    </row>
    <row r="67" spans="1:14" x14ac:dyDescent="0.25">
      <c r="B67" s="6"/>
      <c r="C67" s="6"/>
      <c r="D67" s="6"/>
      <c r="E67" s="6"/>
      <c r="F67" s="6"/>
      <c r="G67" s="4"/>
      <c r="H67" s="4"/>
      <c r="I67" s="4"/>
      <c r="J67" s="4"/>
    </row>
    <row r="68" spans="1:14" x14ac:dyDescent="0.25">
      <c r="A68" t="s">
        <v>29</v>
      </c>
      <c r="B68" s="6"/>
      <c r="C68" s="6"/>
      <c r="D68" s="6"/>
      <c r="E68" s="6"/>
      <c r="F68" s="6"/>
      <c r="G68" s="4"/>
      <c r="H68" s="4"/>
      <c r="I68" s="4"/>
      <c r="J68" s="4"/>
    </row>
    <row r="69" spans="1:14" x14ac:dyDescent="0.25">
      <c r="A69" t="s">
        <v>30</v>
      </c>
      <c r="B69" s="38">
        <f>((B24+C24)/B23)*100</f>
        <v>150.35978298383793</v>
      </c>
      <c r="C69" s="6"/>
      <c r="D69" s="6"/>
      <c r="E69" s="6"/>
      <c r="F69" s="6"/>
      <c r="G69" s="35"/>
      <c r="H69" s="35"/>
      <c r="I69" s="35"/>
      <c r="J69" s="34"/>
    </row>
    <row r="70" spans="1:14" x14ac:dyDescent="0.25">
      <c r="A70" t="s">
        <v>31</v>
      </c>
      <c r="B70" s="38">
        <f>(B18/(B24+C24))*100</f>
        <v>31.381156598343185</v>
      </c>
      <c r="C70" s="6"/>
      <c r="D70" s="6"/>
      <c r="E70" s="6"/>
      <c r="F70" s="6"/>
      <c r="G70" s="4"/>
      <c r="H70" s="4"/>
      <c r="I70" s="4"/>
      <c r="J70" s="34"/>
    </row>
    <row r="71" spans="1:14" ht="15.75" thickBot="1" x14ac:dyDescent="0.3">
      <c r="A71" s="9"/>
      <c r="B71" s="52"/>
      <c r="C71" s="52"/>
      <c r="D71" s="52"/>
      <c r="E71" s="52"/>
      <c r="F71" s="52"/>
      <c r="G71" s="52"/>
      <c r="H71" s="52"/>
      <c r="I71" s="52"/>
      <c r="J71" s="52"/>
    </row>
    <row r="72" spans="1:14" ht="15.75" thickTop="1" x14ac:dyDescent="0.25"/>
    <row r="73" spans="1:14" x14ac:dyDescent="0.25">
      <c r="A73" s="10" t="s">
        <v>32</v>
      </c>
    </row>
    <row r="74" spans="1:14" x14ac:dyDescent="0.25">
      <c r="A74" s="10" t="s">
        <v>90</v>
      </c>
    </row>
    <row r="75" spans="1:14" x14ac:dyDescent="0.25">
      <c r="A75" s="11" t="s">
        <v>91</v>
      </c>
      <c r="B75" s="12"/>
      <c r="C75" s="12"/>
      <c r="D75" s="12"/>
    </row>
    <row r="76" spans="1:14" x14ac:dyDescent="0.25">
      <c r="A76" s="31" t="s">
        <v>92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11" t="s">
        <v>44</v>
      </c>
      <c r="B77" s="12"/>
      <c r="C77" s="12"/>
      <c r="D77" s="12"/>
    </row>
    <row r="78" spans="1:14" x14ac:dyDescent="0.25">
      <c r="A78" s="30" t="s">
        <v>45</v>
      </c>
    </row>
    <row r="79" spans="1:14" x14ac:dyDescent="0.25">
      <c r="A79" s="15"/>
    </row>
    <row r="80" spans="1:14" x14ac:dyDescent="0.25">
      <c r="A80" s="15"/>
    </row>
    <row r="81" spans="1:1" x14ac:dyDescent="0.25">
      <c r="A81" s="42"/>
    </row>
    <row r="82" spans="1:1" x14ac:dyDescent="0.25">
      <c r="A82" s="23" t="s">
        <v>137</v>
      </c>
    </row>
    <row r="165" spans="1:4" x14ac:dyDescent="0.25">
      <c r="A165" s="24"/>
      <c r="B165" s="24"/>
      <c r="C165" s="24"/>
      <c r="D165" s="24"/>
    </row>
    <row r="166" spans="1:4" x14ac:dyDescent="0.25">
      <c r="A166" s="24"/>
      <c r="B166" s="28"/>
      <c r="C166" s="28"/>
      <c r="D166" s="28"/>
    </row>
    <row r="167" spans="1:4" x14ac:dyDescent="0.25">
      <c r="A167" s="24"/>
      <c r="B167" s="28"/>
      <c r="C167" s="28"/>
      <c r="D167" s="28"/>
    </row>
  </sheetData>
  <mergeCells count="4">
    <mergeCell ref="A4:A5"/>
    <mergeCell ref="B4:B5"/>
    <mergeCell ref="C4:G4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70" zoomScaleNormal="7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6" bestFit="1" customWidth="1"/>
    <col min="3" max="3" width="24.140625" customWidth="1"/>
    <col min="4" max="4" width="19.5703125" customWidth="1"/>
    <col min="5" max="6" width="24.28515625" customWidth="1"/>
    <col min="7" max="7" width="25" customWidth="1"/>
    <col min="8" max="8" width="14.85546875" customWidth="1"/>
    <col min="9" max="9" width="21.42578125" customWidth="1"/>
    <col min="10" max="10" width="20" customWidth="1"/>
  </cols>
  <sheetData>
    <row r="2" spans="1:10" ht="15.75" x14ac:dyDescent="0.25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15" customHeight="1" x14ac:dyDescent="0.25">
      <c r="A4" s="60" t="s">
        <v>0</v>
      </c>
      <c r="B4" s="66" t="s">
        <v>1</v>
      </c>
      <c r="C4" s="68" t="s">
        <v>2</v>
      </c>
      <c r="D4" s="68"/>
      <c r="E4" s="68"/>
      <c r="F4" s="68"/>
      <c r="G4" s="68"/>
      <c r="H4" s="68"/>
      <c r="I4" s="68"/>
      <c r="J4" s="68"/>
    </row>
    <row r="5" spans="1:10" ht="45.75" thickBot="1" x14ac:dyDescent="0.3">
      <c r="A5" s="61"/>
      <c r="B5" s="67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3" t="s">
        <v>3</v>
      </c>
    </row>
    <row r="8" spans="1:10" x14ac:dyDescent="0.25">
      <c r="B8" s="4"/>
      <c r="C8" s="4"/>
      <c r="D8" s="4"/>
      <c r="E8" s="4"/>
      <c r="F8" s="4"/>
      <c r="G8" s="4"/>
    </row>
    <row r="9" spans="1:10" x14ac:dyDescent="0.25">
      <c r="A9" t="s">
        <v>4</v>
      </c>
      <c r="B9" s="4"/>
      <c r="C9" s="4"/>
      <c r="D9" s="4"/>
      <c r="E9" s="4"/>
      <c r="F9" s="4"/>
      <c r="G9" s="4"/>
    </row>
    <row r="10" spans="1:10" x14ac:dyDescent="0.25">
      <c r="A10" s="5" t="s">
        <v>50</v>
      </c>
      <c r="B10" s="13" t="s">
        <v>81</v>
      </c>
      <c r="C10" s="13">
        <v>0</v>
      </c>
      <c r="D10" s="13">
        <v>0</v>
      </c>
      <c r="E10" s="13">
        <v>0</v>
      </c>
      <c r="F10" s="13">
        <v>0</v>
      </c>
      <c r="G10" s="46">
        <v>19</v>
      </c>
      <c r="H10" s="46">
        <v>0</v>
      </c>
      <c r="I10" s="46">
        <v>127</v>
      </c>
      <c r="J10" s="46">
        <v>0</v>
      </c>
    </row>
    <row r="11" spans="1:10" x14ac:dyDescent="0.25">
      <c r="A11" s="5" t="s">
        <v>94</v>
      </c>
      <c r="B11" s="13" t="s">
        <v>81</v>
      </c>
      <c r="C11" s="13">
        <v>0</v>
      </c>
      <c r="D11" s="13">
        <v>0</v>
      </c>
      <c r="E11" s="13">
        <v>0</v>
      </c>
      <c r="F11" s="13">
        <v>41</v>
      </c>
      <c r="G11" s="46">
        <v>25</v>
      </c>
      <c r="H11" s="46">
        <v>0</v>
      </c>
      <c r="I11" s="46">
        <v>120</v>
      </c>
      <c r="J11" s="46">
        <v>0</v>
      </c>
    </row>
    <row r="12" spans="1:10" x14ac:dyDescent="0.25">
      <c r="A12" s="5" t="s">
        <v>95</v>
      </c>
      <c r="B12" s="13" t="s">
        <v>81</v>
      </c>
      <c r="C12" s="46">
        <v>0</v>
      </c>
      <c r="D12" s="46">
        <v>0</v>
      </c>
      <c r="E12" s="46">
        <v>0</v>
      </c>
      <c r="F12" s="46">
        <v>123</v>
      </c>
      <c r="G12" s="46">
        <v>25</v>
      </c>
      <c r="H12" s="46">
        <v>0</v>
      </c>
      <c r="I12" s="46">
        <v>0</v>
      </c>
      <c r="J12" s="46">
        <v>0</v>
      </c>
    </row>
    <row r="13" spans="1:10" x14ac:dyDescent="0.25">
      <c r="A13" s="5" t="s">
        <v>85</v>
      </c>
      <c r="B13" s="13" t="s">
        <v>81</v>
      </c>
      <c r="C13" s="13">
        <v>20</v>
      </c>
      <c r="D13" s="13">
        <v>10</v>
      </c>
      <c r="E13" s="13">
        <v>8</v>
      </c>
      <c r="F13" s="13">
        <v>150</v>
      </c>
      <c r="G13" s="46">
        <v>25</v>
      </c>
      <c r="H13" s="46">
        <v>0</v>
      </c>
      <c r="I13" s="46">
        <v>120</v>
      </c>
      <c r="J13" s="46">
        <v>0</v>
      </c>
    </row>
    <row r="14" spans="1:10" x14ac:dyDescent="0.25">
      <c r="B14" s="6"/>
      <c r="C14" s="6"/>
      <c r="D14" s="6"/>
      <c r="E14" s="6"/>
      <c r="F14" s="6"/>
      <c r="G14" s="4"/>
    </row>
    <row r="15" spans="1:10" x14ac:dyDescent="0.25">
      <c r="A15" s="7" t="s">
        <v>5</v>
      </c>
      <c r="B15" s="6"/>
      <c r="C15" s="6"/>
      <c r="D15" s="6"/>
      <c r="E15" s="6"/>
      <c r="F15" s="6"/>
      <c r="G15" s="4"/>
    </row>
    <row r="16" spans="1:10" x14ac:dyDescent="0.25">
      <c r="A16" s="5" t="s">
        <v>50</v>
      </c>
      <c r="B16" s="13">
        <f>SUM(C16:J16)</f>
        <v>326460087.54000002</v>
      </c>
      <c r="C16" s="27">
        <v>126786</v>
      </c>
      <c r="D16" s="27">
        <v>0</v>
      </c>
      <c r="E16" s="27">
        <v>0</v>
      </c>
      <c r="F16" s="27">
        <v>0</v>
      </c>
      <c r="G16" s="27">
        <v>175344673.93000001</v>
      </c>
      <c r="H16" s="27">
        <v>0</v>
      </c>
      <c r="I16" s="27">
        <v>76900000</v>
      </c>
      <c r="J16" s="27">
        <v>74088627.609999999</v>
      </c>
    </row>
    <row r="17" spans="1:10" x14ac:dyDescent="0.25">
      <c r="A17" s="5" t="s">
        <v>94</v>
      </c>
      <c r="B17" s="13">
        <f t="shared" ref="B17:B20" si="0">SUM(C17:J17)</f>
        <v>1068041142.4296666</v>
      </c>
      <c r="C17" s="27">
        <v>0</v>
      </c>
      <c r="D17" s="27">
        <v>0</v>
      </c>
      <c r="E17" s="27">
        <v>0</v>
      </c>
      <c r="F17" s="27">
        <v>68865118.230000004</v>
      </c>
      <c r="G17" s="27">
        <v>387318144.42299998</v>
      </c>
      <c r="H17" s="27">
        <v>366031220.00999999</v>
      </c>
      <c r="I17" s="27">
        <v>96971651.766666681</v>
      </c>
      <c r="J17" s="27">
        <v>148855008</v>
      </c>
    </row>
    <row r="18" spans="1:10" x14ac:dyDescent="0.25">
      <c r="A18" s="5" t="s">
        <v>95</v>
      </c>
      <c r="B18" s="13">
        <f t="shared" si="0"/>
        <v>203483641.47489795</v>
      </c>
      <c r="C18" s="27">
        <v>0</v>
      </c>
      <c r="D18" s="27">
        <v>0</v>
      </c>
      <c r="E18" s="27">
        <v>0</v>
      </c>
      <c r="F18" s="27">
        <v>1423919.2448979593</v>
      </c>
      <c r="G18" s="27">
        <v>177102886.19</v>
      </c>
      <c r="H18" s="27">
        <v>0</v>
      </c>
      <c r="I18" s="27">
        <v>0</v>
      </c>
      <c r="J18" s="27">
        <v>24956836.039999999</v>
      </c>
    </row>
    <row r="19" spans="1:10" x14ac:dyDescent="0.25">
      <c r="A19" s="5" t="s">
        <v>85</v>
      </c>
      <c r="B19" s="13">
        <f t="shared" si="0"/>
        <v>4399101225.0510006</v>
      </c>
      <c r="C19" s="27">
        <v>360000000</v>
      </c>
      <c r="D19" s="27">
        <v>40000000</v>
      </c>
      <c r="E19" s="27">
        <v>160000000</v>
      </c>
      <c r="F19" s="27">
        <v>230400000.05000004</v>
      </c>
      <c r="G19" s="27">
        <v>1549272577.7010002</v>
      </c>
      <c r="H19" s="27">
        <v>1173093660</v>
      </c>
      <c r="I19" s="27">
        <v>290914955.30000007</v>
      </c>
      <c r="J19" s="27">
        <v>595420032</v>
      </c>
    </row>
    <row r="20" spans="1:10" x14ac:dyDescent="0.25">
      <c r="A20" s="5" t="s">
        <v>96</v>
      </c>
      <c r="B20" s="13">
        <f t="shared" si="0"/>
        <v>203483641.47489795</v>
      </c>
      <c r="C20" s="27">
        <f>C18</f>
        <v>0</v>
      </c>
      <c r="D20" s="27">
        <f t="shared" ref="D20:J20" si="1">D18</f>
        <v>0</v>
      </c>
      <c r="E20" s="27">
        <f t="shared" si="1"/>
        <v>0</v>
      </c>
      <c r="F20" s="27">
        <f t="shared" si="1"/>
        <v>1423919.2448979593</v>
      </c>
      <c r="G20" s="27">
        <f t="shared" si="1"/>
        <v>177102886.19</v>
      </c>
      <c r="H20" s="27">
        <f t="shared" si="1"/>
        <v>0</v>
      </c>
      <c r="I20" s="27">
        <f t="shared" si="1"/>
        <v>0</v>
      </c>
      <c r="J20" s="27">
        <f t="shared" si="1"/>
        <v>24956836.039999999</v>
      </c>
    </row>
    <row r="21" spans="1:10" x14ac:dyDescent="0.25">
      <c r="B21" s="6"/>
      <c r="C21" s="6"/>
      <c r="D21" s="6"/>
      <c r="E21" s="6"/>
      <c r="F21" s="6"/>
      <c r="G21" s="4"/>
    </row>
    <row r="22" spans="1:10" x14ac:dyDescent="0.25">
      <c r="A22" s="5" t="s">
        <v>6</v>
      </c>
      <c r="B22" s="6"/>
      <c r="C22" s="6"/>
      <c r="D22" s="6"/>
      <c r="E22" s="6"/>
      <c r="F22" s="6"/>
      <c r="G22" s="4"/>
    </row>
    <row r="23" spans="1:10" x14ac:dyDescent="0.25">
      <c r="A23" s="5" t="s">
        <v>94</v>
      </c>
      <c r="B23" s="13">
        <f>B17</f>
        <v>1068041142.4296666</v>
      </c>
      <c r="C23" s="37"/>
      <c r="D23" s="6"/>
      <c r="E23" s="6"/>
      <c r="F23" s="6"/>
      <c r="G23" s="34"/>
      <c r="H23" s="8"/>
    </row>
    <row r="24" spans="1:10" x14ac:dyDescent="0.25">
      <c r="A24" s="5" t="s">
        <v>95</v>
      </c>
      <c r="B24" s="13">
        <v>1179590024.8299999</v>
      </c>
      <c r="C24" s="36"/>
      <c r="D24" s="6"/>
      <c r="E24" s="6"/>
      <c r="F24" s="6"/>
      <c r="G24" s="4"/>
      <c r="H24" s="8"/>
    </row>
    <row r="25" spans="1:10" x14ac:dyDescent="0.25">
      <c r="B25" s="6"/>
      <c r="C25" s="6"/>
      <c r="D25" s="6"/>
      <c r="E25" s="6"/>
      <c r="F25" s="6"/>
      <c r="G25" s="4"/>
    </row>
    <row r="26" spans="1:10" x14ac:dyDescent="0.25">
      <c r="A26" t="s">
        <v>7</v>
      </c>
      <c r="B26" s="6"/>
      <c r="C26" s="6"/>
      <c r="D26" s="6"/>
      <c r="E26" s="6"/>
      <c r="F26" s="6"/>
      <c r="G26" s="4"/>
    </row>
    <row r="27" spans="1:10" x14ac:dyDescent="0.25">
      <c r="A27" t="s">
        <v>51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t="s">
        <v>97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>
        <v>1.01</v>
      </c>
      <c r="H28" s="6">
        <v>1.01</v>
      </c>
      <c r="I28" s="6">
        <v>1.01</v>
      </c>
      <c r="J28" s="6">
        <v>1.01</v>
      </c>
    </row>
    <row r="29" spans="1:10" x14ac:dyDescent="0.25">
      <c r="A29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0" x14ac:dyDescent="0.25">
      <c r="B30" s="6"/>
      <c r="C30" s="6"/>
      <c r="D30" s="6"/>
      <c r="E30" s="6"/>
      <c r="F30" s="6"/>
      <c r="G30" s="4"/>
    </row>
    <row r="31" spans="1:10" x14ac:dyDescent="0.25">
      <c r="A31" t="s">
        <v>9</v>
      </c>
      <c r="B31" s="6"/>
      <c r="C31" s="6"/>
      <c r="D31" s="6"/>
      <c r="E31" s="6"/>
      <c r="F31" s="6"/>
      <c r="G31" s="4"/>
    </row>
    <row r="32" spans="1:10" x14ac:dyDescent="0.25">
      <c r="A32" t="s">
        <v>52</v>
      </c>
      <c r="B32" s="13">
        <f>B16/B27</f>
        <v>329757664.18181819</v>
      </c>
      <c r="C32" s="23">
        <f>C16/C27</f>
        <v>128066.66666666667</v>
      </c>
      <c r="D32" s="23">
        <f t="shared" ref="D32:J32" si="2">D16/D27</f>
        <v>0</v>
      </c>
      <c r="E32" s="23">
        <f t="shared" si="2"/>
        <v>0</v>
      </c>
      <c r="F32" s="23">
        <f t="shared" si="2"/>
        <v>0</v>
      </c>
      <c r="G32" s="23">
        <f t="shared" si="2"/>
        <v>177115832.25252527</v>
      </c>
      <c r="H32" s="23">
        <f t="shared" si="2"/>
        <v>0</v>
      </c>
      <c r="I32" s="23">
        <f t="shared" si="2"/>
        <v>77676767.676767677</v>
      </c>
      <c r="J32" s="23">
        <f t="shared" si="2"/>
        <v>74836997.585858583</v>
      </c>
    </row>
    <row r="33" spans="1:10" x14ac:dyDescent="0.25">
      <c r="A33" t="s">
        <v>98</v>
      </c>
      <c r="B33" s="13">
        <f>B18/B28</f>
        <v>201468951.9553445</v>
      </c>
      <c r="C33" s="23">
        <f>C18/C28</f>
        <v>0</v>
      </c>
      <c r="D33" s="23">
        <f>D18/D28</f>
        <v>0</v>
      </c>
      <c r="E33" s="23">
        <f t="shared" ref="E33:J33" si="3">E18/E28</f>
        <v>0</v>
      </c>
      <c r="F33" s="23">
        <f t="shared" si="3"/>
        <v>1409821.0345524349</v>
      </c>
      <c r="G33" s="23">
        <f t="shared" si="3"/>
        <v>175349392.26732674</v>
      </c>
      <c r="H33" s="23">
        <f t="shared" si="3"/>
        <v>0</v>
      </c>
      <c r="I33" s="23">
        <f t="shared" si="3"/>
        <v>0</v>
      </c>
      <c r="J33" s="23">
        <f t="shared" si="3"/>
        <v>24709738.653465346</v>
      </c>
    </row>
    <row r="34" spans="1:10" x14ac:dyDescent="0.25">
      <c r="A34" t="s">
        <v>53</v>
      </c>
      <c r="B34" s="13" t="e">
        <f>B32/B10</f>
        <v>#VALUE!</v>
      </c>
      <c r="C34" s="13" t="e">
        <f t="shared" ref="C34:J34" si="4">C32/C10</f>
        <v>#DIV/0!</v>
      </c>
      <c r="D34" s="13" t="e">
        <f t="shared" si="4"/>
        <v>#DIV/0!</v>
      </c>
      <c r="E34" s="13" t="e">
        <f t="shared" si="4"/>
        <v>#DIV/0!</v>
      </c>
      <c r="F34" s="13" t="e">
        <f t="shared" si="4"/>
        <v>#DIV/0!</v>
      </c>
      <c r="G34" s="13">
        <f t="shared" si="4"/>
        <v>9321885.9080276452</v>
      </c>
      <c r="H34" s="13" t="e">
        <f t="shared" si="4"/>
        <v>#DIV/0!</v>
      </c>
      <c r="I34" s="13">
        <f t="shared" si="4"/>
        <v>611628.0919430526</v>
      </c>
      <c r="J34" s="13" t="e">
        <f t="shared" si="4"/>
        <v>#DIV/0!</v>
      </c>
    </row>
    <row r="35" spans="1:10" x14ac:dyDescent="0.25">
      <c r="A35" t="s">
        <v>99</v>
      </c>
      <c r="B35" s="13" t="e">
        <f>B33/B12</f>
        <v>#VALUE!</v>
      </c>
      <c r="C35" s="13" t="e">
        <f t="shared" ref="C35:J35" si="5">C33/C12</f>
        <v>#DIV/0!</v>
      </c>
      <c r="D35" s="13" t="e">
        <f t="shared" si="5"/>
        <v>#DIV/0!</v>
      </c>
      <c r="E35" s="13" t="e">
        <f t="shared" si="5"/>
        <v>#DIV/0!</v>
      </c>
      <c r="F35" s="13">
        <f t="shared" si="5"/>
        <v>11461.959630507601</v>
      </c>
      <c r="G35" s="13">
        <f t="shared" si="5"/>
        <v>7013975.6906930692</v>
      </c>
      <c r="H35" s="13" t="e">
        <f t="shared" si="5"/>
        <v>#DIV/0!</v>
      </c>
      <c r="I35" s="13" t="e">
        <f t="shared" si="5"/>
        <v>#DIV/0!</v>
      </c>
      <c r="J35" s="13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4"/>
    </row>
    <row r="37" spans="1:10" x14ac:dyDescent="0.25">
      <c r="A37" s="3" t="s">
        <v>10</v>
      </c>
      <c r="B37" s="6"/>
      <c r="C37" s="6"/>
      <c r="D37" s="6"/>
      <c r="E37" s="6"/>
      <c r="F37" s="6"/>
      <c r="G37" s="4"/>
    </row>
    <row r="38" spans="1:10" x14ac:dyDescent="0.25">
      <c r="B38" s="6"/>
      <c r="C38" s="6"/>
      <c r="D38" s="6"/>
      <c r="E38" s="6"/>
      <c r="F38" s="6"/>
      <c r="G38" s="4"/>
    </row>
    <row r="39" spans="1:10" x14ac:dyDescent="0.25">
      <c r="A39" t="s">
        <v>11</v>
      </c>
      <c r="B39" s="6"/>
      <c r="C39" s="6"/>
      <c r="D39" s="6"/>
      <c r="E39" s="6"/>
      <c r="F39" s="6"/>
      <c r="G39" s="4"/>
    </row>
    <row r="40" spans="1:10" x14ac:dyDescent="0.25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4"/>
    </row>
    <row r="43" spans="1:10" x14ac:dyDescent="0.25">
      <c r="A43" t="s">
        <v>14</v>
      </c>
      <c r="B43" s="6"/>
      <c r="C43" s="6"/>
      <c r="D43" s="6"/>
      <c r="E43" s="6"/>
      <c r="F43" s="6"/>
      <c r="G43" s="4"/>
    </row>
    <row r="44" spans="1:10" x14ac:dyDescent="0.25">
      <c r="A44" s="16" t="s">
        <v>15</v>
      </c>
      <c r="B44" s="6" t="e">
        <f>B12/B11*100</f>
        <v>#VALUE!</v>
      </c>
      <c r="C44" s="6" t="e">
        <f t="shared" ref="C44:J44" si="6">C12/C11*100</f>
        <v>#DIV/0!</v>
      </c>
      <c r="D44" s="6" t="e">
        <f t="shared" si="6"/>
        <v>#DIV/0!</v>
      </c>
      <c r="E44" s="6" t="e">
        <f t="shared" si="6"/>
        <v>#DIV/0!</v>
      </c>
      <c r="F44" s="6">
        <f t="shared" si="6"/>
        <v>300</v>
      </c>
      <c r="G44" s="6">
        <f t="shared" si="6"/>
        <v>100</v>
      </c>
      <c r="H44" s="6" t="e">
        <f t="shared" si="6"/>
        <v>#DIV/0!</v>
      </c>
      <c r="I44" s="6">
        <f t="shared" si="6"/>
        <v>0</v>
      </c>
      <c r="J44" s="6" t="e">
        <f t="shared" si="6"/>
        <v>#DIV/0!</v>
      </c>
    </row>
    <row r="45" spans="1:10" x14ac:dyDescent="0.25">
      <c r="A45" s="16" t="s">
        <v>16</v>
      </c>
      <c r="B45" s="6">
        <f>B18/B17*100</f>
        <v>19.052041479600387</v>
      </c>
      <c r="C45" s="6" t="e">
        <f t="shared" ref="C45:J45" si="7">C18/C17*100</f>
        <v>#DIV/0!</v>
      </c>
      <c r="D45" s="6" t="e">
        <f t="shared" si="7"/>
        <v>#DIV/0!</v>
      </c>
      <c r="E45" s="6" t="e">
        <f t="shared" si="7"/>
        <v>#DIV/0!</v>
      </c>
      <c r="F45" s="6">
        <f t="shared" si="7"/>
        <v>2.0676930229644932</v>
      </c>
      <c r="G45" s="6">
        <f t="shared" si="7"/>
        <v>45.725429789465643</v>
      </c>
      <c r="H45" s="6">
        <f t="shared" si="7"/>
        <v>0</v>
      </c>
      <c r="I45" s="6">
        <f t="shared" si="7"/>
        <v>0</v>
      </c>
      <c r="J45" s="6">
        <f t="shared" si="7"/>
        <v>16.765869267898598</v>
      </c>
    </row>
    <row r="46" spans="1:10" x14ac:dyDescent="0.25">
      <c r="A46" s="16" t="s">
        <v>17</v>
      </c>
      <c r="B46" s="6" t="e">
        <f>AVERAGE(B44:B45)</f>
        <v>#VALUE!</v>
      </c>
      <c r="C46" s="6" t="e">
        <f t="shared" ref="C46:J46" si="8">AVERAGE(C44:C45)</f>
        <v>#DIV/0!</v>
      </c>
      <c r="D46" s="6" t="e">
        <f t="shared" si="8"/>
        <v>#DIV/0!</v>
      </c>
      <c r="E46" s="6" t="e">
        <f t="shared" si="8"/>
        <v>#DIV/0!</v>
      </c>
      <c r="F46" s="6">
        <f t="shared" si="8"/>
        <v>151.03384651148224</v>
      </c>
      <c r="G46" s="6">
        <f t="shared" si="8"/>
        <v>72.862714894732818</v>
      </c>
      <c r="H46" s="6" t="e">
        <f t="shared" si="8"/>
        <v>#DIV/0!</v>
      </c>
      <c r="I46" s="6">
        <f t="shared" si="8"/>
        <v>0</v>
      </c>
      <c r="J46" s="6" t="e">
        <f t="shared" si="8"/>
        <v>#DIV/0!</v>
      </c>
    </row>
    <row r="47" spans="1:10" x14ac:dyDescent="0.25">
      <c r="A47" s="16"/>
      <c r="B47" s="6"/>
      <c r="C47" s="6"/>
      <c r="D47" s="6"/>
      <c r="E47" s="6"/>
      <c r="F47" s="6"/>
      <c r="G47" s="4"/>
    </row>
    <row r="48" spans="1:10" x14ac:dyDescent="0.25">
      <c r="A48" s="16" t="s">
        <v>18</v>
      </c>
      <c r="B48" s="6"/>
      <c r="C48" s="6"/>
      <c r="D48" s="6"/>
      <c r="E48" s="6"/>
      <c r="F48" s="6"/>
      <c r="G48" s="4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9">(C12/C13)*100</f>
        <v>0</v>
      </c>
      <c r="D49" s="6">
        <f t="shared" si="9"/>
        <v>0</v>
      </c>
      <c r="E49" s="6">
        <f t="shared" si="9"/>
        <v>0</v>
      </c>
      <c r="F49" s="6">
        <f t="shared" si="9"/>
        <v>82</v>
      </c>
      <c r="G49" s="6">
        <f t="shared" si="9"/>
        <v>100</v>
      </c>
      <c r="H49" s="6" t="e">
        <f t="shared" si="9"/>
        <v>#DIV/0!</v>
      </c>
      <c r="I49" s="6">
        <f t="shared" si="9"/>
        <v>0</v>
      </c>
      <c r="J49" s="6" t="e">
        <f t="shared" si="9"/>
        <v>#DIV/0!</v>
      </c>
    </row>
    <row r="50" spans="1:10" x14ac:dyDescent="0.25">
      <c r="A50" s="16" t="s">
        <v>20</v>
      </c>
      <c r="B50" s="6">
        <f>B18/B19*100</f>
        <v>4.6255730674289923</v>
      </c>
      <c r="C50" s="6">
        <f t="shared" ref="C50:J50" si="10">C18/C19*100</f>
        <v>0</v>
      </c>
      <c r="D50" s="6">
        <f t="shared" si="10"/>
        <v>0</v>
      </c>
      <c r="E50" s="6">
        <f t="shared" si="10"/>
        <v>0</v>
      </c>
      <c r="F50" s="6">
        <f t="shared" si="10"/>
        <v>0.61802050546395348</v>
      </c>
      <c r="G50" s="6">
        <f t="shared" si="10"/>
        <v>11.431357447300002</v>
      </c>
      <c r="H50" s="6">
        <f t="shared" si="10"/>
        <v>0</v>
      </c>
      <c r="I50" s="6">
        <f t="shared" si="10"/>
        <v>0</v>
      </c>
      <c r="J50" s="6">
        <f t="shared" si="10"/>
        <v>4.1914673169746495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1">AVERAGE(C49:C50)</f>
        <v>0</v>
      </c>
      <c r="D51" s="6">
        <f t="shared" si="11"/>
        <v>0</v>
      </c>
      <c r="E51" s="6">
        <f t="shared" si="11"/>
        <v>0</v>
      </c>
      <c r="F51" s="6">
        <f t="shared" si="11"/>
        <v>41.30901025273198</v>
      </c>
      <c r="G51" s="6">
        <f t="shared" si="11"/>
        <v>55.715678723650001</v>
      </c>
      <c r="H51" s="6" t="e">
        <f t="shared" si="11"/>
        <v>#DIV/0!</v>
      </c>
      <c r="I51" s="6">
        <f t="shared" si="11"/>
        <v>0</v>
      </c>
      <c r="J51" s="6" t="e">
        <f t="shared" si="11"/>
        <v>#DIV/0!</v>
      </c>
    </row>
    <row r="52" spans="1:10" x14ac:dyDescent="0.25">
      <c r="A52" s="16"/>
      <c r="B52" s="6"/>
      <c r="C52" s="6"/>
      <c r="D52" s="6"/>
      <c r="E52" s="6"/>
      <c r="F52" s="6"/>
      <c r="G52" s="4"/>
    </row>
    <row r="53" spans="1:10" x14ac:dyDescent="0.25">
      <c r="A53" s="16" t="s">
        <v>33</v>
      </c>
      <c r="B53" s="6"/>
      <c r="C53" s="6"/>
      <c r="D53" s="6"/>
      <c r="E53" s="6"/>
      <c r="F53" s="6"/>
      <c r="G53" s="4"/>
    </row>
    <row r="54" spans="1:10" x14ac:dyDescent="0.25">
      <c r="A54" s="16" t="s">
        <v>22</v>
      </c>
      <c r="B54" s="6">
        <f>B20/B18*100</f>
        <v>100</v>
      </c>
      <c r="C54" s="6" t="e">
        <f t="shared" ref="C54:J54" si="12">C20/C18*100</f>
        <v>#DIV/0!</v>
      </c>
      <c r="D54" s="6" t="e">
        <f t="shared" si="12"/>
        <v>#DIV/0!</v>
      </c>
      <c r="E54" s="6" t="e">
        <f t="shared" si="12"/>
        <v>#DIV/0!</v>
      </c>
      <c r="F54" s="6">
        <f t="shared" si="12"/>
        <v>100</v>
      </c>
      <c r="G54" s="6">
        <f t="shared" si="12"/>
        <v>100</v>
      </c>
      <c r="H54" s="6" t="e">
        <f t="shared" si="12"/>
        <v>#DIV/0!</v>
      </c>
      <c r="I54" s="6" t="e">
        <f t="shared" si="12"/>
        <v>#DIV/0!</v>
      </c>
      <c r="J54" s="6">
        <f t="shared" si="12"/>
        <v>100</v>
      </c>
    </row>
    <row r="55" spans="1:10" x14ac:dyDescent="0.25">
      <c r="A55" s="16"/>
      <c r="B55" s="6"/>
      <c r="C55" s="6"/>
      <c r="D55" s="6"/>
      <c r="E55" s="6"/>
      <c r="F55" s="6"/>
      <c r="G55" s="4"/>
    </row>
    <row r="56" spans="1:10" x14ac:dyDescent="0.25">
      <c r="A56" s="16" t="s">
        <v>23</v>
      </c>
      <c r="B56" s="6"/>
      <c r="C56" s="6"/>
      <c r="D56" s="6"/>
      <c r="E56" s="6"/>
      <c r="F56" s="6"/>
      <c r="G56" s="4"/>
    </row>
    <row r="57" spans="1:10" x14ac:dyDescent="0.25">
      <c r="A57" s="16" t="s">
        <v>24</v>
      </c>
      <c r="B57" s="6" t="e">
        <f>((B12/B10)-1)*100</f>
        <v>#VALUE!</v>
      </c>
      <c r="C57" s="6" t="e">
        <f t="shared" ref="C57:J57" si="13">((C12/C10)-1)*100</f>
        <v>#DIV/0!</v>
      </c>
      <c r="D57" s="6" t="e">
        <f t="shared" si="13"/>
        <v>#DIV/0!</v>
      </c>
      <c r="E57" s="6" t="e">
        <f t="shared" si="13"/>
        <v>#DIV/0!</v>
      </c>
      <c r="F57" s="6" t="e">
        <f t="shared" si="13"/>
        <v>#DIV/0!</v>
      </c>
      <c r="G57" s="6">
        <f t="shared" si="13"/>
        <v>31.578947368421062</v>
      </c>
      <c r="H57" s="6" t="e">
        <f t="shared" si="13"/>
        <v>#DIV/0!</v>
      </c>
      <c r="I57" s="6">
        <f t="shared" si="13"/>
        <v>-100</v>
      </c>
      <c r="J57" s="6" t="e">
        <f t="shared" si="13"/>
        <v>#DIV/0!</v>
      </c>
    </row>
    <row r="58" spans="1:10" x14ac:dyDescent="0.25">
      <c r="A58" s="16" t="s">
        <v>25</v>
      </c>
      <c r="B58" s="6">
        <f>((B33/B32)-1)*100</f>
        <v>-38.903936484623827</v>
      </c>
      <c r="C58" s="6">
        <f t="shared" ref="C58:J58" si="14">((C33/C32)-1)*100</f>
        <v>-100</v>
      </c>
      <c r="D58" s="6" t="e">
        <f t="shared" si="14"/>
        <v>#DIV/0!</v>
      </c>
      <c r="E58" s="6" t="e">
        <f t="shared" si="14"/>
        <v>#DIV/0!</v>
      </c>
      <c r="F58" s="6" t="e">
        <f t="shared" si="14"/>
        <v>#DIV/0!</v>
      </c>
      <c r="G58" s="6">
        <f t="shared" si="14"/>
        <v>-0.99733601605982436</v>
      </c>
      <c r="H58" s="6" t="e">
        <f t="shared" si="14"/>
        <v>#DIV/0!</v>
      </c>
      <c r="I58" s="6">
        <f t="shared" si="14"/>
        <v>-100</v>
      </c>
      <c r="J58" s="6">
        <f t="shared" si="14"/>
        <v>-66.981921441842331</v>
      </c>
    </row>
    <row r="59" spans="1:10" x14ac:dyDescent="0.25">
      <c r="A59" s="16" t="s">
        <v>26</v>
      </c>
      <c r="B59" s="6" t="e">
        <f>((B35/B34)-1)*100</f>
        <v>#VALUE!</v>
      </c>
      <c r="C59" s="6" t="e">
        <f t="shared" ref="C59:J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 t="e">
        <f t="shared" si="15"/>
        <v>#DIV/0!</v>
      </c>
      <c r="G59" s="6">
        <f t="shared" si="15"/>
        <v>-24.757975372205465</v>
      </c>
      <c r="H59" s="6" t="e">
        <f t="shared" si="15"/>
        <v>#DIV/0!</v>
      </c>
      <c r="I59" s="6" t="e">
        <f t="shared" si="15"/>
        <v>#DIV/0!</v>
      </c>
      <c r="J59" s="6" t="e">
        <f t="shared" si="15"/>
        <v>#DIV/0!</v>
      </c>
    </row>
    <row r="60" spans="1:10" x14ac:dyDescent="0.25">
      <c r="A60" s="16"/>
      <c r="B60" s="6"/>
      <c r="C60" s="6"/>
      <c r="D60" s="6"/>
      <c r="E60" s="6"/>
      <c r="F60" s="6"/>
      <c r="G60" s="4"/>
    </row>
    <row r="61" spans="1:10" x14ac:dyDescent="0.25">
      <c r="A61" s="16" t="s">
        <v>27</v>
      </c>
      <c r="B61" s="6"/>
      <c r="C61" s="6"/>
      <c r="D61" s="6"/>
      <c r="E61" s="6"/>
      <c r="F61" s="6"/>
      <c r="G61" s="4"/>
    </row>
    <row r="62" spans="1:10" x14ac:dyDescent="0.25">
      <c r="A62" s="16" t="s">
        <v>34</v>
      </c>
      <c r="B62" s="40" t="e">
        <f>B17/(B11*3)</f>
        <v>#VALUE!</v>
      </c>
      <c r="C62" s="40" t="e">
        <f t="shared" ref="C62:J62" si="16">C17/(C11*3)</f>
        <v>#DIV/0!</v>
      </c>
      <c r="D62" s="40" t="e">
        <f t="shared" si="16"/>
        <v>#DIV/0!</v>
      </c>
      <c r="E62" s="40" t="e">
        <f t="shared" si="16"/>
        <v>#DIV/0!</v>
      </c>
      <c r="F62" s="40">
        <f t="shared" si="16"/>
        <v>559879.01</v>
      </c>
      <c r="G62" s="40">
        <f t="shared" si="16"/>
        <v>5164241.92564</v>
      </c>
      <c r="H62" s="40" t="e">
        <f t="shared" si="16"/>
        <v>#DIV/0!</v>
      </c>
      <c r="I62" s="40">
        <f t="shared" si="16"/>
        <v>269365.69935185189</v>
      </c>
      <c r="J62" s="40" t="e">
        <f t="shared" si="16"/>
        <v>#DIV/0!</v>
      </c>
    </row>
    <row r="63" spans="1:10" x14ac:dyDescent="0.25">
      <c r="A63" s="16" t="s">
        <v>35</v>
      </c>
      <c r="B63" s="40" t="e">
        <f>B18/(B12*3)</f>
        <v>#VALUE!</v>
      </c>
      <c r="C63" s="40" t="e">
        <f t="shared" ref="C63:J63" si="17">C18/(C12*3)</f>
        <v>#DIV/0!</v>
      </c>
      <c r="D63" s="40" t="e">
        <f t="shared" si="17"/>
        <v>#DIV/0!</v>
      </c>
      <c r="E63" s="40" t="e">
        <f t="shared" si="17"/>
        <v>#DIV/0!</v>
      </c>
      <c r="F63" s="40">
        <f t="shared" si="17"/>
        <v>3858.8597422708922</v>
      </c>
      <c r="G63" s="40">
        <f t="shared" si="17"/>
        <v>2361371.8158666668</v>
      </c>
      <c r="H63" s="40" t="e">
        <f t="shared" si="17"/>
        <v>#DIV/0!</v>
      </c>
      <c r="I63" s="40" t="e">
        <f t="shared" si="17"/>
        <v>#DIV/0!</v>
      </c>
      <c r="J63" s="40" t="e">
        <f t="shared" si="17"/>
        <v>#DIV/0!</v>
      </c>
    </row>
    <row r="64" spans="1:10" x14ac:dyDescent="0.25">
      <c r="A64" s="16" t="s">
        <v>28</v>
      </c>
      <c r="B64" s="38" t="e">
        <f>(B63/B62)*B46</f>
        <v>#VALUE!</v>
      </c>
      <c r="C64" s="38" t="e">
        <f t="shared" ref="C64:J64" si="18">(C63/C62)*C46</f>
        <v>#DIV/0!</v>
      </c>
      <c r="D64" s="38" t="e">
        <f t="shared" si="18"/>
        <v>#DIV/0!</v>
      </c>
      <c r="E64" s="38" t="e">
        <f t="shared" si="18"/>
        <v>#DIV/0!</v>
      </c>
      <c r="F64" s="38">
        <f t="shared" si="18"/>
        <v>1.0409721022109397</v>
      </c>
      <c r="G64" s="38">
        <f t="shared" si="18"/>
        <v>33.316789541889584</v>
      </c>
      <c r="H64" s="38" t="e">
        <f t="shared" si="18"/>
        <v>#DIV/0!</v>
      </c>
      <c r="I64" s="38" t="e">
        <f t="shared" si="18"/>
        <v>#DIV/0!</v>
      </c>
      <c r="J64" s="38" t="e">
        <f t="shared" si="18"/>
        <v>#DIV/0!</v>
      </c>
    </row>
    <row r="65" spans="1:12" x14ac:dyDescent="0.25">
      <c r="A65" s="14" t="s">
        <v>36</v>
      </c>
      <c r="B65" s="40" t="e">
        <f>B17/(B11)</f>
        <v>#VALUE!</v>
      </c>
      <c r="C65" s="40" t="e">
        <f t="shared" ref="C65:J65" si="19">C17/(C11)</f>
        <v>#DIV/0!</v>
      </c>
      <c r="D65" s="40" t="e">
        <f t="shared" si="19"/>
        <v>#DIV/0!</v>
      </c>
      <c r="E65" s="40" t="e">
        <f t="shared" si="19"/>
        <v>#DIV/0!</v>
      </c>
      <c r="F65" s="40">
        <f t="shared" si="19"/>
        <v>1679637.03</v>
      </c>
      <c r="G65" s="40">
        <f t="shared" si="19"/>
        <v>15492725.776919998</v>
      </c>
      <c r="H65" s="40" t="e">
        <f t="shared" si="19"/>
        <v>#DIV/0!</v>
      </c>
      <c r="I65" s="40">
        <f t="shared" si="19"/>
        <v>808097.09805555572</v>
      </c>
      <c r="J65" s="40" t="e">
        <f t="shared" si="19"/>
        <v>#DIV/0!</v>
      </c>
    </row>
    <row r="66" spans="1:12" x14ac:dyDescent="0.25">
      <c r="A66" s="14" t="s">
        <v>37</v>
      </c>
      <c r="B66" s="40" t="e">
        <f>B18/(B12)</f>
        <v>#VALUE!</v>
      </c>
      <c r="C66" s="40" t="e">
        <f t="shared" ref="C66:J66" si="20">C18/(C12)</f>
        <v>#DIV/0!</v>
      </c>
      <c r="D66" s="40" t="e">
        <f t="shared" si="20"/>
        <v>#DIV/0!</v>
      </c>
      <c r="E66" s="40" t="e">
        <f t="shared" si="20"/>
        <v>#DIV/0!</v>
      </c>
      <c r="F66" s="40">
        <f t="shared" si="20"/>
        <v>11576.579226812677</v>
      </c>
      <c r="G66" s="40">
        <f t="shared" si="20"/>
        <v>7084115.4475999996</v>
      </c>
      <c r="H66" s="40" t="e">
        <f t="shared" si="20"/>
        <v>#DIV/0!</v>
      </c>
      <c r="I66" s="40" t="e">
        <f t="shared" si="20"/>
        <v>#DIV/0!</v>
      </c>
      <c r="J66" s="40" t="e">
        <f t="shared" si="20"/>
        <v>#DIV/0!</v>
      </c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29</v>
      </c>
      <c r="B68" s="6"/>
      <c r="C68" s="6"/>
      <c r="D68" s="6"/>
      <c r="E68" s="6"/>
      <c r="F68" s="6"/>
      <c r="G68" s="4"/>
      <c r="H68" s="8"/>
    </row>
    <row r="69" spans="1:12" x14ac:dyDescent="0.25">
      <c r="A69" t="s">
        <v>30</v>
      </c>
      <c r="B69" s="38">
        <f>(B24/B23)*100</f>
        <v>110.44424956763115</v>
      </c>
      <c r="C69" s="6"/>
      <c r="D69" s="6"/>
      <c r="E69" s="6"/>
      <c r="F69" s="6"/>
      <c r="H69" s="8"/>
    </row>
    <row r="70" spans="1:12" x14ac:dyDescent="0.25">
      <c r="A70" t="s">
        <v>31</v>
      </c>
      <c r="B70" s="38">
        <f>(B18/B24)*100</f>
        <v>17.250369805748704</v>
      </c>
      <c r="C70" s="6"/>
      <c r="D70" s="6"/>
      <c r="E70" s="6"/>
      <c r="F70" s="6"/>
      <c r="G70" s="35"/>
    </row>
    <row r="71" spans="1:12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2" ht="15.75" thickTop="1" x14ac:dyDescent="0.25"/>
    <row r="73" spans="1:12" x14ac:dyDescent="0.25">
      <c r="A73" s="10" t="s">
        <v>32</v>
      </c>
    </row>
    <row r="74" spans="1:12" x14ac:dyDescent="0.25">
      <c r="A74" s="10" t="s">
        <v>90</v>
      </c>
    </row>
    <row r="75" spans="1:12" x14ac:dyDescent="0.25">
      <c r="A75" s="11" t="s">
        <v>91</v>
      </c>
      <c r="B75" s="12"/>
      <c r="C75" s="12"/>
      <c r="D75" s="12"/>
    </row>
    <row r="76" spans="1:12" ht="15" customHeight="1" x14ac:dyDescent="0.25">
      <c r="A76" s="31" t="s">
        <v>92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</row>
    <row r="77" spans="1:12" x14ac:dyDescent="0.25">
      <c r="A77" s="11" t="s">
        <v>44</v>
      </c>
      <c r="B77" s="12"/>
      <c r="C77" s="12"/>
      <c r="D77" s="12"/>
    </row>
    <row r="78" spans="1:12" x14ac:dyDescent="0.25">
      <c r="A78" s="30" t="s">
        <v>45</v>
      </c>
    </row>
    <row r="79" spans="1:12" x14ac:dyDescent="0.25">
      <c r="A79" s="15"/>
    </row>
    <row r="80" spans="1:12" x14ac:dyDescent="0.25">
      <c r="A80" s="15"/>
    </row>
    <row r="81" spans="1:1" x14ac:dyDescent="0.25">
      <c r="A81" s="42"/>
    </row>
    <row r="82" spans="1:1" x14ac:dyDescent="0.25">
      <c r="A82" s="23" t="s">
        <v>138</v>
      </c>
    </row>
  </sheetData>
  <mergeCells count="4">
    <mergeCell ref="A4:A5"/>
    <mergeCell ref="B4:B5"/>
    <mergeCell ref="C4:J4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zoomScale="80" zoomScaleNormal="80" workbookViewId="0">
      <selection activeCell="I11" sqref="I11"/>
    </sheetView>
  </sheetViews>
  <sheetFormatPr baseColWidth="10" defaultColWidth="11.42578125" defaultRowHeight="15" x14ac:dyDescent="0.25"/>
  <cols>
    <col min="1" max="1" width="55.140625" customWidth="1"/>
    <col min="2" max="2" width="18.140625" customWidth="1"/>
    <col min="3" max="3" width="25.5703125" customWidth="1"/>
    <col min="4" max="4" width="18.140625" customWidth="1"/>
    <col min="5" max="5" width="19.140625" customWidth="1"/>
    <col min="6" max="6" width="22.42578125" customWidth="1"/>
    <col min="7" max="7" width="19.42578125" customWidth="1"/>
    <col min="8" max="8" width="18.140625" customWidth="1"/>
    <col min="9" max="9" width="15.85546875" customWidth="1"/>
    <col min="10" max="10" width="16.42578125" customWidth="1"/>
  </cols>
  <sheetData>
    <row r="2" spans="1:10" ht="15.75" x14ac:dyDescent="0.25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15" customHeight="1" x14ac:dyDescent="0.25">
      <c r="A4" s="60" t="s">
        <v>0</v>
      </c>
      <c r="B4" s="66" t="s">
        <v>1</v>
      </c>
      <c r="C4" s="68" t="s">
        <v>2</v>
      </c>
      <c r="D4" s="68"/>
      <c r="E4" s="68"/>
      <c r="F4" s="68"/>
      <c r="G4" s="68"/>
      <c r="H4" s="68"/>
      <c r="I4" s="68"/>
      <c r="J4" s="68"/>
    </row>
    <row r="5" spans="1:10" ht="45.75" thickBot="1" x14ac:dyDescent="0.3">
      <c r="A5" s="61"/>
      <c r="B5" s="67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3" t="s">
        <v>3</v>
      </c>
    </row>
    <row r="8" spans="1:10" x14ac:dyDescent="0.25">
      <c r="B8" s="4"/>
      <c r="C8" s="4"/>
      <c r="D8" s="4"/>
      <c r="E8" s="4"/>
      <c r="F8" s="4"/>
      <c r="G8" s="4"/>
    </row>
    <row r="9" spans="1:10" x14ac:dyDescent="0.25">
      <c r="A9" t="s">
        <v>4</v>
      </c>
      <c r="B9" s="4"/>
      <c r="C9" s="4"/>
      <c r="D9" s="4"/>
      <c r="E9" s="4"/>
      <c r="F9" s="4"/>
      <c r="G9" s="4"/>
    </row>
    <row r="10" spans="1:10" x14ac:dyDescent="0.25">
      <c r="A10" s="5" t="s">
        <v>54</v>
      </c>
      <c r="B10" s="13" t="s">
        <v>81</v>
      </c>
      <c r="C10" s="13">
        <v>0</v>
      </c>
      <c r="D10" s="13">
        <v>0</v>
      </c>
      <c r="E10" s="13">
        <v>0</v>
      </c>
      <c r="F10" s="13">
        <v>0</v>
      </c>
      <c r="G10" s="46">
        <v>19</v>
      </c>
      <c r="H10" s="46">
        <v>0</v>
      </c>
      <c r="I10" s="46">
        <v>129</v>
      </c>
      <c r="J10" s="46">
        <v>0</v>
      </c>
    </row>
    <row r="11" spans="1:10" x14ac:dyDescent="0.25">
      <c r="A11" s="5" t="s">
        <v>102</v>
      </c>
      <c r="B11" s="13" t="s">
        <v>81</v>
      </c>
      <c r="C11" s="13">
        <v>0</v>
      </c>
      <c r="D11" s="13">
        <v>0</v>
      </c>
      <c r="E11" s="13">
        <v>8</v>
      </c>
      <c r="F11" s="13">
        <v>48</v>
      </c>
      <c r="G11" s="46">
        <v>25</v>
      </c>
      <c r="H11" s="46">
        <v>0</v>
      </c>
      <c r="I11" s="46">
        <v>120</v>
      </c>
      <c r="J11" s="46">
        <v>0</v>
      </c>
    </row>
    <row r="12" spans="1:10" x14ac:dyDescent="0.25">
      <c r="A12" s="5" t="s">
        <v>103</v>
      </c>
      <c r="B12" s="13" t="s">
        <v>81</v>
      </c>
      <c r="C12" s="46">
        <v>3</v>
      </c>
      <c r="D12" s="46">
        <v>0</v>
      </c>
      <c r="E12" s="46">
        <v>2</v>
      </c>
      <c r="F12" s="46">
        <v>41</v>
      </c>
      <c r="G12" s="46">
        <v>20</v>
      </c>
      <c r="H12" s="46">
        <v>0</v>
      </c>
      <c r="I12" s="46">
        <v>148</v>
      </c>
      <c r="J12" s="46">
        <v>0</v>
      </c>
    </row>
    <row r="13" spans="1:10" x14ac:dyDescent="0.25">
      <c r="A13" s="5" t="s">
        <v>85</v>
      </c>
      <c r="B13" s="13" t="s">
        <v>81</v>
      </c>
      <c r="C13" s="13">
        <v>20</v>
      </c>
      <c r="D13" s="13">
        <v>10</v>
      </c>
      <c r="E13" s="13">
        <v>8</v>
      </c>
      <c r="F13" s="13">
        <v>150</v>
      </c>
      <c r="G13" s="46">
        <v>25</v>
      </c>
      <c r="H13" s="46">
        <v>0</v>
      </c>
      <c r="I13" s="46">
        <v>120</v>
      </c>
      <c r="J13" s="46">
        <v>0</v>
      </c>
    </row>
    <row r="14" spans="1:10" x14ac:dyDescent="0.25">
      <c r="B14" s="6"/>
      <c r="C14" s="6"/>
      <c r="D14" s="6"/>
      <c r="E14" s="6"/>
      <c r="F14" s="6"/>
      <c r="G14" s="4"/>
    </row>
    <row r="15" spans="1:10" x14ac:dyDescent="0.25">
      <c r="A15" s="7" t="s">
        <v>5</v>
      </c>
      <c r="B15" s="6"/>
      <c r="C15" s="6"/>
      <c r="D15" s="6"/>
      <c r="E15" s="6"/>
      <c r="F15" s="6"/>
      <c r="G15" s="4"/>
    </row>
    <row r="16" spans="1:10" x14ac:dyDescent="0.25">
      <c r="A16" s="5" t="s">
        <v>54</v>
      </c>
      <c r="B16" s="13">
        <f>SUM(C16:J16)</f>
        <v>471403604.31000006</v>
      </c>
      <c r="C16" s="13">
        <v>0</v>
      </c>
      <c r="D16" s="13">
        <v>75710066.530000001</v>
      </c>
      <c r="E16" s="13">
        <v>60000000</v>
      </c>
      <c r="F16" s="13">
        <v>0</v>
      </c>
      <c r="G16" s="13">
        <v>220042526.03000003</v>
      </c>
      <c r="H16" s="13">
        <v>0</v>
      </c>
      <c r="I16" s="13">
        <v>59800000</v>
      </c>
      <c r="J16" s="13">
        <v>55851011.75</v>
      </c>
    </row>
    <row r="17" spans="1:10" x14ac:dyDescent="0.25">
      <c r="A17" s="5" t="s">
        <v>102</v>
      </c>
      <c r="B17" s="13">
        <f t="shared" ref="B17:B20" si="0">SUM(C17:J17)</f>
        <v>1239798602.1196666</v>
      </c>
      <c r="C17" s="13">
        <v>0</v>
      </c>
      <c r="D17" s="13">
        <v>0</v>
      </c>
      <c r="E17" s="13">
        <v>160000000</v>
      </c>
      <c r="F17" s="13">
        <v>80622577.920000002</v>
      </c>
      <c r="G17" s="13">
        <v>387318144.42299998</v>
      </c>
      <c r="H17" s="13">
        <v>366031220.00999999</v>
      </c>
      <c r="I17" s="13">
        <v>96971651.766666681</v>
      </c>
      <c r="J17" s="13">
        <v>148855008</v>
      </c>
    </row>
    <row r="18" spans="1:10" x14ac:dyDescent="0.25">
      <c r="A18" s="5" t="s">
        <v>103</v>
      </c>
      <c r="B18" s="13">
        <f t="shared" si="0"/>
        <v>1674457165.8699999</v>
      </c>
      <c r="C18" s="13">
        <v>54000000</v>
      </c>
      <c r="D18" s="13">
        <v>0</v>
      </c>
      <c r="E18" s="13">
        <v>12845513.92</v>
      </c>
      <c r="F18" s="13">
        <v>0</v>
      </c>
      <c r="G18" s="13">
        <v>327857107.46999997</v>
      </c>
      <c r="H18" s="13">
        <v>1121640009.1500001</v>
      </c>
      <c r="I18" s="13">
        <v>0</v>
      </c>
      <c r="J18" s="13">
        <v>158114535.33000001</v>
      </c>
    </row>
    <row r="19" spans="1:10" x14ac:dyDescent="0.25">
      <c r="A19" s="5" t="s">
        <v>85</v>
      </c>
      <c r="B19" s="13">
        <f t="shared" si="0"/>
        <v>4399101225.0510006</v>
      </c>
      <c r="C19" s="13">
        <v>360000000</v>
      </c>
      <c r="D19" s="13">
        <v>40000000</v>
      </c>
      <c r="E19" s="13">
        <v>160000000</v>
      </c>
      <c r="F19" s="13">
        <v>230400000.05000004</v>
      </c>
      <c r="G19" s="13">
        <v>1549272577.7010002</v>
      </c>
      <c r="H19" s="13">
        <v>1173093660</v>
      </c>
      <c r="I19" s="13">
        <v>290914955.30000007</v>
      </c>
      <c r="J19" s="13">
        <v>595420032</v>
      </c>
    </row>
    <row r="20" spans="1:10" x14ac:dyDescent="0.25">
      <c r="A20" s="5" t="s">
        <v>104</v>
      </c>
      <c r="B20" s="13">
        <f t="shared" si="0"/>
        <v>1674457165.8699999</v>
      </c>
      <c r="C20" s="13">
        <f>C18</f>
        <v>54000000</v>
      </c>
      <c r="D20" s="13">
        <f t="shared" ref="D20:J20" si="1">D18</f>
        <v>0</v>
      </c>
      <c r="E20" s="13">
        <f t="shared" si="1"/>
        <v>12845513.92</v>
      </c>
      <c r="F20" s="13">
        <f t="shared" si="1"/>
        <v>0</v>
      </c>
      <c r="G20" s="13">
        <f t="shared" si="1"/>
        <v>327857107.46999997</v>
      </c>
      <c r="H20" s="13">
        <f t="shared" si="1"/>
        <v>1121640009.1500001</v>
      </c>
      <c r="I20" s="13">
        <f t="shared" si="1"/>
        <v>0</v>
      </c>
      <c r="J20" s="13">
        <f t="shared" si="1"/>
        <v>158114535.33000001</v>
      </c>
    </row>
    <row r="21" spans="1:10" x14ac:dyDescent="0.25">
      <c r="B21" s="6"/>
      <c r="C21" s="6"/>
      <c r="D21" s="6"/>
      <c r="E21" s="6"/>
      <c r="F21" s="6"/>
      <c r="G21" s="4"/>
    </row>
    <row r="22" spans="1:10" x14ac:dyDescent="0.25">
      <c r="A22" s="5" t="s">
        <v>6</v>
      </c>
      <c r="B22" s="6"/>
      <c r="C22" s="6"/>
      <c r="D22" s="6"/>
      <c r="E22" s="6"/>
      <c r="F22" s="6"/>
      <c r="G22" s="4"/>
    </row>
    <row r="23" spans="1:10" x14ac:dyDescent="0.25">
      <c r="A23" s="5" t="s">
        <v>102</v>
      </c>
      <c r="B23" s="13">
        <f>B17</f>
        <v>1239798602.1196666</v>
      </c>
      <c r="C23" s="37"/>
      <c r="D23" s="6"/>
      <c r="E23" s="6"/>
      <c r="F23" s="6"/>
      <c r="G23" s="34"/>
      <c r="H23" s="8"/>
    </row>
    <row r="24" spans="1:10" x14ac:dyDescent="0.25">
      <c r="A24" s="5" t="s">
        <v>103</v>
      </c>
      <c r="B24" s="13">
        <v>960547115.33000004</v>
      </c>
      <c r="C24" s="36"/>
      <c r="D24" s="6"/>
      <c r="E24" s="6"/>
      <c r="F24" s="6"/>
      <c r="G24" s="4"/>
      <c r="H24" s="8"/>
    </row>
    <row r="25" spans="1:10" x14ac:dyDescent="0.25">
      <c r="B25" s="6"/>
      <c r="C25" s="6"/>
      <c r="D25" s="6"/>
      <c r="E25" s="6"/>
      <c r="F25" s="6"/>
      <c r="G25" s="4"/>
    </row>
    <row r="26" spans="1:10" x14ac:dyDescent="0.25">
      <c r="A26" t="s">
        <v>7</v>
      </c>
    </row>
    <row r="27" spans="1:10" x14ac:dyDescent="0.25">
      <c r="A27" t="s">
        <v>55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t="s">
        <v>105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>
        <v>1.01</v>
      </c>
      <c r="H28" s="6">
        <v>1.01</v>
      </c>
      <c r="I28" s="6">
        <v>1.01</v>
      </c>
      <c r="J28" s="6">
        <v>1.01</v>
      </c>
    </row>
    <row r="29" spans="1:10" x14ac:dyDescent="0.25">
      <c r="A29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0" x14ac:dyDescent="0.25">
      <c r="B30" s="6"/>
      <c r="C30" s="6"/>
      <c r="D30" s="6"/>
      <c r="E30" s="6"/>
      <c r="F30" s="6"/>
      <c r="G30" s="4"/>
    </row>
    <row r="31" spans="1:10" x14ac:dyDescent="0.25">
      <c r="A31" t="s">
        <v>9</v>
      </c>
      <c r="B31" s="6"/>
      <c r="C31" s="6"/>
      <c r="D31" s="6"/>
      <c r="E31" s="6"/>
      <c r="F31" s="6"/>
      <c r="G31" s="4"/>
    </row>
    <row r="32" spans="1:10" x14ac:dyDescent="0.25">
      <c r="A32" t="s">
        <v>56</v>
      </c>
      <c r="B32" s="6">
        <f>B16/B27</f>
        <v>476165256.87878793</v>
      </c>
      <c r="C32" s="6">
        <f>C16/C27</f>
        <v>0</v>
      </c>
      <c r="D32" s="6">
        <f>D16/D27</f>
        <v>76474814.676767677</v>
      </c>
      <c r="E32" s="6">
        <f>E16/E27</f>
        <v>60606060.606060609</v>
      </c>
      <c r="F32" s="6">
        <f>F16/F27</f>
        <v>0</v>
      </c>
      <c r="G32" s="6">
        <f t="shared" ref="G32:J32" si="2">G16/G27</f>
        <v>222265177.80808085</v>
      </c>
      <c r="H32" s="6">
        <f t="shared" si="2"/>
        <v>0</v>
      </c>
      <c r="I32" s="6">
        <f t="shared" si="2"/>
        <v>60404040.404040404</v>
      </c>
      <c r="J32" s="6">
        <f t="shared" si="2"/>
        <v>56415163.383838385</v>
      </c>
    </row>
    <row r="33" spans="1:10" x14ac:dyDescent="0.25">
      <c r="A33" t="s">
        <v>106</v>
      </c>
      <c r="B33" s="6">
        <f>B18/B28</f>
        <v>1657878382.0495048</v>
      </c>
      <c r="C33" s="6">
        <f t="shared" ref="C33:J33" si="3">C18/C28</f>
        <v>53465346.534653462</v>
      </c>
      <c r="D33" s="6">
        <f t="shared" si="3"/>
        <v>0</v>
      </c>
      <c r="E33" s="6">
        <f t="shared" si="3"/>
        <v>12718330.613861386</v>
      </c>
      <c r="F33" s="6">
        <f t="shared" si="3"/>
        <v>0</v>
      </c>
      <c r="G33" s="6">
        <f t="shared" si="3"/>
        <v>324610997.49504948</v>
      </c>
      <c r="H33" s="6">
        <f t="shared" si="3"/>
        <v>1110534662.5247526</v>
      </c>
      <c r="I33" s="6">
        <f t="shared" si="3"/>
        <v>0</v>
      </c>
      <c r="J33" s="6">
        <f t="shared" si="3"/>
        <v>156549044.88118812</v>
      </c>
    </row>
    <row r="34" spans="1:10" x14ac:dyDescent="0.25">
      <c r="A34" t="s">
        <v>57</v>
      </c>
      <c r="B34" s="6" t="e">
        <f>B32/B10</f>
        <v>#VALUE!</v>
      </c>
      <c r="C34" s="6" t="e">
        <f t="shared" ref="C34:J34" si="4">C32/C10</f>
        <v>#DIV/0!</v>
      </c>
      <c r="D34" s="6" t="e">
        <f t="shared" si="4"/>
        <v>#DIV/0!</v>
      </c>
      <c r="E34" s="6" t="e">
        <f t="shared" si="4"/>
        <v>#DIV/0!</v>
      </c>
      <c r="F34" s="6" t="e">
        <f t="shared" si="4"/>
        <v>#DIV/0!</v>
      </c>
      <c r="G34" s="6">
        <f t="shared" si="4"/>
        <v>11698167.253056888</v>
      </c>
      <c r="H34" s="6" t="e">
        <f t="shared" si="4"/>
        <v>#DIV/0!</v>
      </c>
      <c r="I34" s="6">
        <f t="shared" si="4"/>
        <v>468248.37522511941</v>
      </c>
      <c r="J34" s="6" t="e">
        <f t="shared" si="4"/>
        <v>#DIV/0!</v>
      </c>
    </row>
    <row r="35" spans="1:10" x14ac:dyDescent="0.25">
      <c r="A35" t="s">
        <v>107</v>
      </c>
      <c r="B35" s="6" t="e">
        <f>B33/B12</f>
        <v>#VALUE!</v>
      </c>
      <c r="C35" s="6">
        <f t="shared" ref="C35:J35" si="5">C33/C12</f>
        <v>17821782.178217821</v>
      </c>
      <c r="D35" s="6" t="e">
        <f t="shared" si="5"/>
        <v>#DIV/0!</v>
      </c>
      <c r="E35" s="6">
        <f t="shared" si="5"/>
        <v>6359165.3069306929</v>
      </c>
      <c r="F35" s="6">
        <f t="shared" si="5"/>
        <v>0</v>
      </c>
      <c r="G35" s="6">
        <f t="shared" si="5"/>
        <v>16230549.874752473</v>
      </c>
      <c r="H35" s="6" t="e">
        <f t="shared" si="5"/>
        <v>#DIV/0!</v>
      </c>
      <c r="I35" s="6">
        <f t="shared" si="5"/>
        <v>0</v>
      </c>
      <c r="J35" s="6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4"/>
    </row>
    <row r="37" spans="1:10" x14ac:dyDescent="0.25">
      <c r="A37" s="3" t="s">
        <v>10</v>
      </c>
      <c r="B37" s="6"/>
      <c r="C37" s="6"/>
      <c r="D37" s="6"/>
      <c r="E37" s="6"/>
      <c r="F37" s="6"/>
      <c r="G37" s="4"/>
    </row>
    <row r="38" spans="1:10" x14ac:dyDescent="0.25">
      <c r="B38" s="6"/>
      <c r="C38" s="6"/>
      <c r="D38" s="6"/>
      <c r="E38" s="6"/>
      <c r="F38" s="6"/>
      <c r="G38" s="4"/>
    </row>
    <row r="39" spans="1:10" x14ac:dyDescent="0.25">
      <c r="A39" t="s">
        <v>11</v>
      </c>
      <c r="B39" s="6"/>
      <c r="C39" s="6"/>
      <c r="D39" s="6"/>
      <c r="E39" s="6"/>
      <c r="F39" s="6"/>
      <c r="G39" s="4"/>
    </row>
    <row r="40" spans="1:10" x14ac:dyDescent="0.25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4"/>
    </row>
    <row r="43" spans="1:10" x14ac:dyDescent="0.25">
      <c r="A43" t="s">
        <v>14</v>
      </c>
      <c r="B43" s="6"/>
      <c r="C43" s="6"/>
      <c r="D43" s="6"/>
      <c r="E43" s="6"/>
      <c r="F43" s="6"/>
      <c r="G43" s="4"/>
    </row>
    <row r="44" spans="1:10" x14ac:dyDescent="0.25">
      <c r="A44" s="16" t="s">
        <v>15</v>
      </c>
      <c r="B44" s="6" t="e">
        <f>B12/B11*100</f>
        <v>#VALUE!</v>
      </c>
      <c r="C44" s="6"/>
      <c r="D44" s="6"/>
      <c r="E44" s="6"/>
      <c r="F44" s="6"/>
      <c r="G44" s="34"/>
    </row>
    <row r="45" spans="1:10" x14ac:dyDescent="0.25">
      <c r="A45" s="16" t="s">
        <v>16</v>
      </c>
      <c r="B45" s="6">
        <f>B18/B17*100</f>
        <v>135.05880414828695</v>
      </c>
      <c r="C45" s="6" t="e">
        <f>C18/C17*100</f>
        <v>#DIV/0!</v>
      </c>
      <c r="D45" s="6" t="e">
        <f>D18/D17*100</f>
        <v>#DIV/0!</v>
      </c>
      <c r="E45" s="6">
        <f>E18/E17*100</f>
        <v>8.0284461999999994</v>
      </c>
      <c r="F45" s="6">
        <f>F18/F17*100</f>
        <v>0</v>
      </c>
      <c r="G45" s="6">
        <f t="shared" ref="G45:J45" si="6">G18/G17*100</f>
        <v>84.648011509612857</v>
      </c>
      <c r="H45" s="6">
        <f t="shared" si="6"/>
        <v>306.43287999295711</v>
      </c>
      <c r="I45" s="6">
        <f t="shared" si="6"/>
        <v>0</v>
      </c>
      <c r="J45" s="6">
        <f t="shared" si="6"/>
        <v>106.22050104622616</v>
      </c>
    </row>
    <row r="46" spans="1:10" x14ac:dyDescent="0.25">
      <c r="A46" s="16" t="s">
        <v>17</v>
      </c>
      <c r="B46" s="6" t="e">
        <f>AVERAGE(B44:B45)</f>
        <v>#VALUE!</v>
      </c>
      <c r="C46" s="6" t="e">
        <f t="shared" ref="C46:J46" si="7">AVERAGE(C44:C45)</f>
        <v>#DIV/0!</v>
      </c>
      <c r="D46" s="6" t="e">
        <f t="shared" si="7"/>
        <v>#DIV/0!</v>
      </c>
      <c r="E46" s="6">
        <f t="shared" si="7"/>
        <v>8.0284461999999994</v>
      </c>
      <c r="F46" s="6">
        <f t="shared" si="7"/>
        <v>0</v>
      </c>
      <c r="G46" s="6">
        <f t="shared" si="7"/>
        <v>84.648011509612857</v>
      </c>
      <c r="H46" s="6">
        <f t="shared" si="7"/>
        <v>306.43287999295711</v>
      </c>
      <c r="I46" s="6">
        <f t="shared" si="7"/>
        <v>0</v>
      </c>
      <c r="J46" s="6">
        <f t="shared" si="7"/>
        <v>106.22050104622616</v>
      </c>
    </row>
    <row r="47" spans="1:10" x14ac:dyDescent="0.25">
      <c r="A47" s="16"/>
      <c r="B47" s="6"/>
      <c r="C47" s="6"/>
      <c r="D47" s="6"/>
      <c r="E47" s="6"/>
      <c r="F47" s="6"/>
      <c r="G47" s="4"/>
    </row>
    <row r="48" spans="1:10" x14ac:dyDescent="0.25">
      <c r="A48" s="16" t="s">
        <v>18</v>
      </c>
      <c r="B48" s="6"/>
      <c r="C48" s="6"/>
      <c r="D48" s="6"/>
      <c r="E48" s="6"/>
      <c r="F48" s="6"/>
      <c r="G48" s="4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8">(C12/C13)*100</f>
        <v>15</v>
      </c>
      <c r="D49" s="6">
        <f t="shared" si="8"/>
        <v>0</v>
      </c>
      <c r="E49" s="6">
        <f t="shared" si="8"/>
        <v>25</v>
      </c>
      <c r="F49" s="6">
        <f t="shared" si="8"/>
        <v>27.333333333333332</v>
      </c>
      <c r="G49" s="6">
        <f t="shared" si="8"/>
        <v>80</v>
      </c>
      <c r="H49" s="6" t="e">
        <f t="shared" si="8"/>
        <v>#DIV/0!</v>
      </c>
      <c r="I49" s="6">
        <f t="shared" si="8"/>
        <v>123.33333333333334</v>
      </c>
      <c r="J49" s="6" t="e">
        <f t="shared" si="8"/>
        <v>#DIV/0!</v>
      </c>
    </row>
    <row r="50" spans="1:10" x14ac:dyDescent="0.25">
      <c r="A50" s="16" t="s">
        <v>20</v>
      </c>
      <c r="B50" s="6">
        <f>B18/B19*100</f>
        <v>38.063619821582698</v>
      </c>
      <c r="C50" s="6">
        <f t="shared" ref="C50:J50" si="9">C18/C19*100</f>
        <v>15</v>
      </c>
      <c r="D50" s="6">
        <f t="shared" si="9"/>
        <v>0</v>
      </c>
      <c r="E50" s="6">
        <f t="shared" si="9"/>
        <v>8.0284461999999994</v>
      </c>
      <c r="F50" s="6">
        <f t="shared" si="9"/>
        <v>0</v>
      </c>
      <c r="G50" s="6">
        <f t="shared" si="9"/>
        <v>21.162002877280276</v>
      </c>
      <c r="H50" s="6">
        <f t="shared" si="9"/>
        <v>95.613849720234626</v>
      </c>
      <c r="I50" s="6">
        <f t="shared" si="9"/>
        <v>0</v>
      </c>
      <c r="J50" s="6">
        <f t="shared" si="9"/>
        <v>26.55512526155654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0">AVERAGE(C49:C50)</f>
        <v>15</v>
      </c>
      <c r="D51" s="6">
        <f t="shared" si="10"/>
        <v>0</v>
      </c>
      <c r="E51" s="6">
        <f t="shared" si="10"/>
        <v>16.514223099999999</v>
      </c>
      <c r="F51" s="6">
        <f t="shared" si="10"/>
        <v>13.666666666666666</v>
      </c>
      <c r="G51" s="6">
        <f t="shared" si="10"/>
        <v>50.581001438640136</v>
      </c>
      <c r="H51" s="6" t="e">
        <f t="shared" si="10"/>
        <v>#DIV/0!</v>
      </c>
      <c r="I51" s="6">
        <f t="shared" si="10"/>
        <v>61.666666666666671</v>
      </c>
      <c r="J51" s="6" t="e">
        <f t="shared" si="10"/>
        <v>#DIV/0!</v>
      </c>
    </row>
    <row r="52" spans="1:10" x14ac:dyDescent="0.25">
      <c r="A52" s="16"/>
      <c r="B52" s="6"/>
      <c r="C52" s="6"/>
      <c r="D52" s="6"/>
      <c r="E52" s="6"/>
      <c r="F52" s="6"/>
      <c r="G52" s="4"/>
    </row>
    <row r="53" spans="1:10" x14ac:dyDescent="0.25">
      <c r="A53" s="16" t="s">
        <v>33</v>
      </c>
      <c r="B53" s="6"/>
      <c r="C53" s="6"/>
      <c r="D53" s="6"/>
      <c r="E53" s="6"/>
      <c r="F53" s="6"/>
      <c r="G53" s="4"/>
    </row>
    <row r="54" spans="1:10" x14ac:dyDescent="0.25">
      <c r="A54" s="16" t="s">
        <v>22</v>
      </c>
      <c r="B54" s="6">
        <f>B20/B18*100</f>
        <v>100</v>
      </c>
      <c r="C54" s="6">
        <f t="shared" ref="C54:J54" si="11">C20/C18*100</f>
        <v>100</v>
      </c>
      <c r="D54" s="6" t="e">
        <f t="shared" si="11"/>
        <v>#DIV/0!</v>
      </c>
      <c r="E54" s="6">
        <f t="shared" si="11"/>
        <v>100</v>
      </c>
      <c r="F54" s="6" t="e">
        <f t="shared" si="11"/>
        <v>#DIV/0!</v>
      </c>
      <c r="G54" s="6">
        <f t="shared" si="11"/>
        <v>100</v>
      </c>
      <c r="H54" s="6">
        <f t="shared" si="11"/>
        <v>100</v>
      </c>
      <c r="I54" s="6" t="e">
        <f t="shared" si="11"/>
        <v>#DIV/0!</v>
      </c>
      <c r="J54" s="6">
        <f t="shared" si="11"/>
        <v>100</v>
      </c>
    </row>
    <row r="55" spans="1:10" x14ac:dyDescent="0.25">
      <c r="A55" s="16"/>
      <c r="B55" s="6"/>
      <c r="C55" s="6"/>
      <c r="D55" s="6"/>
      <c r="E55" s="6"/>
      <c r="F55" s="6"/>
      <c r="G55" s="4"/>
    </row>
    <row r="56" spans="1:10" x14ac:dyDescent="0.25">
      <c r="A56" s="16" t="s">
        <v>23</v>
      </c>
      <c r="B56" s="6"/>
      <c r="C56" s="6"/>
      <c r="D56" s="6"/>
      <c r="E56" s="6"/>
      <c r="F56" s="6"/>
      <c r="G56" s="4"/>
    </row>
    <row r="57" spans="1:10" x14ac:dyDescent="0.25">
      <c r="A57" s="16" t="s">
        <v>24</v>
      </c>
      <c r="B57" s="6" t="e">
        <f>((B12/B10)-1)*100</f>
        <v>#VALUE!</v>
      </c>
      <c r="C57" s="6" t="e">
        <f t="shared" ref="C57:J57" si="12">((C12/C10)-1)*100</f>
        <v>#DIV/0!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>
        <f t="shared" si="12"/>
        <v>5.2631578947368363</v>
      </c>
      <c r="H57" s="6" t="e">
        <f t="shared" si="12"/>
        <v>#DIV/0!</v>
      </c>
      <c r="I57" s="6">
        <f t="shared" si="12"/>
        <v>14.728682170542641</v>
      </c>
      <c r="J57" s="6" t="e">
        <f t="shared" si="12"/>
        <v>#DIV/0!</v>
      </c>
    </row>
    <row r="58" spans="1:10" x14ac:dyDescent="0.25">
      <c r="A58" s="16" t="s">
        <v>25</v>
      </c>
      <c r="B58" s="6">
        <f>((B33/B32)-1)*100</f>
        <v>248.17289966023966</v>
      </c>
      <c r="C58" s="6" t="e">
        <f t="shared" ref="C58:J58" si="13">((C33/C32)-1)*100</f>
        <v>#DIV/0!</v>
      </c>
      <c r="D58" s="6">
        <f t="shared" si="13"/>
        <v>-100</v>
      </c>
      <c r="E58" s="6">
        <f t="shared" si="13"/>
        <v>-79.014754487128712</v>
      </c>
      <c r="F58" s="6" t="e">
        <f t="shared" si="13"/>
        <v>#DIV/0!</v>
      </c>
      <c r="G58" s="6">
        <f t="shared" si="13"/>
        <v>46.046718022263079</v>
      </c>
      <c r="H58" s="6" t="e">
        <f t="shared" si="13"/>
        <v>#DIV/0!</v>
      </c>
      <c r="I58" s="6">
        <f t="shared" si="13"/>
        <v>-100</v>
      </c>
      <c r="J58" s="6">
        <f t="shared" si="13"/>
        <v>177.49462288366914</v>
      </c>
    </row>
    <row r="59" spans="1:10" x14ac:dyDescent="0.25">
      <c r="A59" s="16" t="s">
        <v>26</v>
      </c>
      <c r="B59" s="6" t="e">
        <f>((B35/B34)-1)*100</f>
        <v>#VALUE!</v>
      </c>
      <c r="C59" s="6" t="e">
        <f t="shared" ref="C59:J59" si="14">((C35/C34)-1)*100</f>
        <v>#DIV/0!</v>
      </c>
      <c r="D59" s="6" t="e">
        <f t="shared" si="14"/>
        <v>#DIV/0!</v>
      </c>
      <c r="E59" s="6" t="e">
        <f t="shared" si="14"/>
        <v>#DIV/0!</v>
      </c>
      <c r="F59" s="6" t="e">
        <f t="shared" si="14"/>
        <v>#DIV/0!</v>
      </c>
      <c r="G59" s="6">
        <f t="shared" si="14"/>
        <v>38.744382121149897</v>
      </c>
      <c r="H59" s="6" t="e">
        <f t="shared" si="14"/>
        <v>#DIV/0!</v>
      </c>
      <c r="I59" s="6">
        <f t="shared" si="14"/>
        <v>-100</v>
      </c>
      <c r="J59" s="6" t="e">
        <f t="shared" si="14"/>
        <v>#DIV/0!</v>
      </c>
    </row>
    <row r="60" spans="1:10" x14ac:dyDescent="0.25">
      <c r="A60" s="16"/>
      <c r="B60" s="6"/>
      <c r="C60" s="6"/>
      <c r="D60" s="6"/>
      <c r="E60" s="6"/>
      <c r="F60" s="6"/>
      <c r="G60" s="4"/>
    </row>
    <row r="61" spans="1:10" x14ac:dyDescent="0.25">
      <c r="A61" s="16" t="s">
        <v>27</v>
      </c>
      <c r="B61" s="6"/>
      <c r="C61" s="6"/>
      <c r="D61" s="6"/>
      <c r="E61" s="6"/>
      <c r="F61" s="6"/>
      <c r="G61" s="4"/>
    </row>
    <row r="62" spans="1:10" x14ac:dyDescent="0.25">
      <c r="A62" s="16" t="s">
        <v>34</v>
      </c>
      <c r="B62" s="40" t="e">
        <f>B17/(B11*3)</f>
        <v>#VALUE!</v>
      </c>
      <c r="C62" s="40" t="e">
        <f t="shared" ref="C62:J62" si="15">C17/(C11*3)</f>
        <v>#DIV/0!</v>
      </c>
      <c r="D62" s="40" t="e">
        <f t="shared" si="15"/>
        <v>#DIV/0!</v>
      </c>
      <c r="E62" s="40">
        <f t="shared" si="15"/>
        <v>6666666.666666667</v>
      </c>
      <c r="F62" s="40">
        <f t="shared" si="15"/>
        <v>559879.01333333331</v>
      </c>
      <c r="G62" s="40">
        <f t="shared" si="15"/>
        <v>5164241.92564</v>
      </c>
      <c r="H62" s="40" t="e">
        <f t="shared" si="15"/>
        <v>#DIV/0!</v>
      </c>
      <c r="I62" s="40">
        <f t="shared" si="15"/>
        <v>269365.69935185189</v>
      </c>
      <c r="J62" s="40" t="e">
        <f t="shared" si="15"/>
        <v>#DIV/0!</v>
      </c>
    </row>
    <row r="63" spans="1:10" x14ac:dyDescent="0.25">
      <c r="A63" s="16" t="s">
        <v>35</v>
      </c>
      <c r="B63" s="40" t="e">
        <f>B18/(B12*3)</f>
        <v>#VALUE!</v>
      </c>
      <c r="C63" s="40">
        <f t="shared" ref="C63:J63" si="16">C18/(C12*3)</f>
        <v>6000000</v>
      </c>
      <c r="D63" s="40" t="e">
        <f t="shared" si="16"/>
        <v>#DIV/0!</v>
      </c>
      <c r="E63" s="40">
        <f t="shared" si="16"/>
        <v>2140918.9866666668</v>
      </c>
      <c r="F63" s="40">
        <f t="shared" si="16"/>
        <v>0</v>
      </c>
      <c r="G63" s="40">
        <f t="shared" si="16"/>
        <v>5464285.1244999999</v>
      </c>
      <c r="H63" s="40" t="e">
        <f t="shared" si="16"/>
        <v>#DIV/0!</v>
      </c>
      <c r="I63" s="40">
        <f t="shared" si="16"/>
        <v>0</v>
      </c>
      <c r="J63" s="40" t="e">
        <f t="shared" si="16"/>
        <v>#DIV/0!</v>
      </c>
    </row>
    <row r="64" spans="1:10" x14ac:dyDescent="0.25">
      <c r="A64" s="16" t="s">
        <v>28</v>
      </c>
      <c r="B64" s="38" t="e">
        <f>(B63/B62)*B46</f>
        <v>#VALUE!</v>
      </c>
      <c r="C64" s="38" t="e">
        <f t="shared" ref="C64:J64" si="17">(C63/C62)*C46</f>
        <v>#DIV/0!</v>
      </c>
      <c r="D64" s="38" t="e">
        <f t="shared" si="17"/>
        <v>#DIV/0!</v>
      </c>
      <c r="E64" s="38">
        <f t="shared" si="17"/>
        <v>2.5782379354517775</v>
      </c>
      <c r="F64" s="38">
        <f t="shared" si="17"/>
        <v>0</v>
      </c>
      <c r="G64" s="38">
        <f t="shared" si="17"/>
        <v>89.566073156644379</v>
      </c>
      <c r="H64" s="38" t="e">
        <f t="shared" si="17"/>
        <v>#DIV/0!</v>
      </c>
      <c r="I64" s="38">
        <f t="shared" si="17"/>
        <v>0</v>
      </c>
      <c r="J64" s="38" t="e">
        <f t="shared" si="17"/>
        <v>#DIV/0!</v>
      </c>
    </row>
    <row r="65" spans="1:10" x14ac:dyDescent="0.25">
      <c r="A65" s="14" t="s">
        <v>36</v>
      </c>
      <c r="B65" s="40" t="e">
        <f>B17/(B11)</f>
        <v>#VALUE!</v>
      </c>
      <c r="C65" s="40" t="e">
        <f t="shared" ref="C65:J65" si="18">C17/(C11)</f>
        <v>#DIV/0!</v>
      </c>
      <c r="D65" s="40" t="e">
        <f t="shared" si="18"/>
        <v>#DIV/0!</v>
      </c>
      <c r="E65" s="40">
        <f t="shared" si="18"/>
        <v>20000000</v>
      </c>
      <c r="F65" s="40">
        <f t="shared" si="18"/>
        <v>1679637.04</v>
      </c>
      <c r="G65" s="40">
        <f t="shared" si="18"/>
        <v>15492725.776919998</v>
      </c>
      <c r="H65" s="40" t="e">
        <f t="shared" si="18"/>
        <v>#DIV/0!</v>
      </c>
      <c r="I65" s="40">
        <f t="shared" si="18"/>
        <v>808097.09805555572</v>
      </c>
      <c r="J65" s="40" t="e">
        <f t="shared" si="18"/>
        <v>#DIV/0!</v>
      </c>
    </row>
    <row r="66" spans="1:10" x14ac:dyDescent="0.25">
      <c r="A66" s="14" t="s">
        <v>37</v>
      </c>
      <c r="B66" s="40" t="e">
        <f>B18/(B12)</f>
        <v>#VALUE!</v>
      </c>
      <c r="C66" s="40">
        <f t="shared" ref="C66:J66" si="19">C18/(C12)</f>
        <v>18000000</v>
      </c>
      <c r="D66" s="40" t="e">
        <f t="shared" si="19"/>
        <v>#DIV/0!</v>
      </c>
      <c r="E66" s="40">
        <f t="shared" si="19"/>
        <v>6422756.96</v>
      </c>
      <c r="F66" s="40">
        <f t="shared" si="19"/>
        <v>0</v>
      </c>
      <c r="G66" s="40">
        <f t="shared" si="19"/>
        <v>16392855.373499999</v>
      </c>
      <c r="H66" s="40" t="e">
        <f t="shared" si="19"/>
        <v>#DIV/0!</v>
      </c>
      <c r="I66" s="40">
        <f t="shared" si="19"/>
        <v>0</v>
      </c>
      <c r="J66" s="40" t="e">
        <f t="shared" si="19"/>
        <v>#DIV/0!</v>
      </c>
    </row>
    <row r="67" spans="1:10" x14ac:dyDescent="0.25">
      <c r="B67" s="6"/>
      <c r="C67" s="6"/>
      <c r="D67" s="6"/>
      <c r="E67" s="6"/>
      <c r="F67" s="6"/>
      <c r="G67" s="4"/>
    </row>
    <row r="68" spans="1:10" x14ac:dyDescent="0.25">
      <c r="A68" t="s">
        <v>29</v>
      </c>
      <c r="B68" s="6"/>
      <c r="C68" s="6"/>
      <c r="D68" s="6"/>
      <c r="E68" s="6"/>
      <c r="F68" s="6"/>
      <c r="G68" s="4"/>
    </row>
    <row r="69" spans="1:10" x14ac:dyDescent="0.25">
      <c r="A69" t="s">
        <v>30</v>
      </c>
      <c r="B69" s="38">
        <f>(B24/B23)*100</f>
        <v>77.476060522069133</v>
      </c>
      <c r="C69" s="6"/>
      <c r="D69" s="6"/>
      <c r="E69" s="6"/>
      <c r="F69" s="6"/>
      <c r="G69" s="35"/>
      <c r="H69" s="8"/>
    </row>
    <row r="70" spans="1:10" x14ac:dyDescent="0.25">
      <c r="A70" t="s">
        <v>31</v>
      </c>
      <c r="B70" s="38">
        <f>(B18/B24)*100</f>
        <v>174.32327255438511</v>
      </c>
      <c r="C70" s="6"/>
      <c r="D70" s="6"/>
      <c r="E70" s="6"/>
      <c r="F70" s="6"/>
      <c r="G70" s="35"/>
      <c r="H70" s="8"/>
    </row>
    <row r="71" spans="1:10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 thickTop="1" x14ac:dyDescent="0.25"/>
    <row r="73" spans="1:10" x14ac:dyDescent="0.25">
      <c r="A73" s="10" t="s">
        <v>32</v>
      </c>
    </row>
    <row r="74" spans="1:10" x14ac:dyDescent="0.25">
      <c r="A74" s="10" t="s">
        <v>100</v>
      </c>
    </row>
    <row r="75" spans="1:10" x14ac:dyDescent="0.25">
      <c r="A75" s="11" t="s">
        <v>91</v>
      </c>
      <c r="B75" s="12"/>
      <c r="C75" s="12"/>
      <c r="D75" s="12"/>
    </row>
    <row r="76" spans="1:10" x14ac:dyDescent="0.25">
      <c r="A76" s="31" t="s">
        <v>92</v>
      </c>
      <c r="B76" s="12"/>
      <c r="C76" s="12"/>
      <c r="D76" s="12"/>
    </row>
    <row r="77" spans="1:10" x14ac:dyDescent="0.25">
      <c r="A77" s="11" t="s">
        <v>44</v>
      </c>
      <c r="B77" s="12"/>
      <c r="C77" s="12"/>
      <c r="D77" s="12"/>
    </row>
    <row r="78" spans="1:10" x14ac:dyDescent="0.25">
      <c r="A78" s="30" t="s">
        <v>45</v>
      </c>
    </row>
    <row r="79" spans="1:10" x14ac:dyDescent="0.25">
      <c r="A79" s="15"/>
    </row>
    <row r="80" spans="1:10" x14ac:dyDescent="0.25">
      <c r="A80" s="15"/>
    </row>
    <row r="81" spans="1:1" x14ac:dyDescent="0.25">
      <c r="A81" s="42"/>
    </row>
    <row r="82" spans="1:1" x14ac:dyDescent="0.25">
      <c r="A82" s="23" t="s">
        <v>139</v>
      </c>
    </row>
  </sheetData>
  <mergeCells count="4">
    <mergeCell ref="A4:A5"/>
    <mergeCell ref="B4:B5"/>
    <mergeCell ref="C4:J4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opLeftCell="A49"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55.140625" style="16" customWidth="1"/>
    <col min="2" max="2" width="17.42578125" style="16" customWidth="1"/>
    <col min="3" max="3" width="20.7109375" style="16" customWidth="1"/>
    <col min="4" max="4" width="15.5703125" style="16" customWidth="1"/>
    <col min="5" max="6" width="19.42578125" style="16" customWidth="1"/>
    <col min="7" max="7" width="19" style="16" customWidth="1"/>
    <col min="8" max="8" width="16.7109375" style="16" customWidth="1"/>
    <col min="9" max="9" width="14.85546875" style="16" customWidth="1"/>
    <col min="10" max="10" width="20" style="16" customWidth="1"/>
    <col min="11" max="16384" width="11.42578125" style="16"/>
  </cols>
  <sheetData>
    <row r="2" spans="1:10" ht="15.75" x14ac:dyDescent="0.25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</row>
    <row r="4" spans="1:10" ht="15" customHeight="1" x14ac:dyDescent="0.25">
      <c r="A4" s="69" t="s">
        <v>0</v>
      </c>
      <c r="B4" s="71" t="s">
        <v>1</v>
      </c>
      <c r="C4" s="73" t="s">
        <v>2</v>
      </c>
      <c r="D4" s="73"/>
      <c r="E4" s="73"/>
      <c r="F4" s="73"/>
      <c r="G4" s="73"/>
      <c r="H4" s="73"/>
      <c r="I4" s="73"/>
      <c r="J4" s="73"/>
    </row>
    <row r="5" spans="1:10" ht="45.75" thickBot="1" x14ac:dyDescent="0.3">
      <c r="A5" s="70"/>
      <c r="B5" s="72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17" t="s">
        <v>3</v>
      </c>
    </row>
    <row r="8" spans="1:10" x14ac:dyDescent="0.25">
      <c r="B8" s="6"/>
      <c r="C8" s="6"/>
      <c r="D8" s="6"/>
      <c r="E8" s="6"/>
      <c r="F8" s="6"/>
      <c r="G8" s="6"/>
    </row>
    <row r="9" spans="1:10" x14ac:dyDescent="0.25">
      <c r="A9" s="16" t="s">
        <v>4</v>
      </c>
      <c r="B9" s="6"/>
      <c r="C9" s="6"/>
      <c r="D9" s="6"/>
      <c r="E9" s="6"/>
      <c r="F9" s="6"/>
      <c r="G9" s="6"/>
    </row>
    <row r="10" spans="1:10" x14ac:dyDescent="0.25">
      <c r="A10" s="18" t="s">
        <v>58</v>
      </c>
      <c r="B10" s="13" t="s">
        <v>81</v>
      </c>
      <c r="C10" s="13">
        <v>16</v>
      </c>
      <c r="D10" s="13">
        <v>21</v>
      </c>
      <c r="E10" s="13">
        <v>9</v>
      </c>
      <c r="F10" s="13">
        <v>0</v>
      </c>
      <c r="G10" s="13">
        <v>19</v>
      </c>
      <c r="H10" s="13">
        <v>0</v>
      </c>
      <c r="I10" s="13">
        <v>130</v>
      </c>
      <c r="J10" s="13">
        <v>0</v>
      </c>
    </row>
    <row r="11" spans="1:10" x14ac:dyDescent="0.25">
      <c r="A11" s="18" t="s">
        <v>109</v>
      </c>
      <c r="B11" s="13" t="s">
        <v>81</v>
      </c>
      <c r="C11" s="13">
        <v>20</v>
      </c>
      <c r="D11" s="13">
        <v>10</v>
      </c>
      <c r="E11" s="13">
        <v>0</v>
      </c>
      <c r="F11" s="13">
        <v>46</v>
      </c>
      <c r="G11" s="13">
        <v>25</v>
      </c>
      <c r="H11" s="13">
        <v>0</v>
      </c>
      <c r="I11" s="13">
        <v>120</v>
      </c>
      <c r="J11" s="13">
        <v>0</v>
      </c>
    </row>
    <row r="12" spans="1:10" x14ac:dyDescent="0.25">
      <c r="A12" s="18" t="s">
        <v>110</v>
      </c>
      <c r="B12" s="13" t="s">
        <v>81</v>
      </c>
      <c r="C12" s="13">
        <v>3</v>
      </c>
      <c r="D12" s="13">
        <v>7</v>
      </c>
      <c r="E12" s="13">
        <v>10</v>
      </c>
      <c r="F12" s="13">
        <v>85</v>
      </c>
      <c r="G12" s="13">
        <v>20</v>
      </c>
      <c r="H12" s="13">
        <v>0</v>
      </c>
      <c r="I12" s="13">
        <v>136</v>
      </c>
      <c r="J12" s="13">
        <v>0</v>
      </c>
    </row>
    <row r="13" spans="1:10" x14ac:dyDescent="0.25">
      <c r="A13" s="18" t="s">
        <v>85</v>
      </c>
      <c r="B13" s="13" t="s">
        <v>81</v>
      </c>
      <c r="C13" s="13">
        <v>20</v>
      </c>
      <c r="D13" s="13">
        <v>10</v>
      </c>
      <c r="E13" s="13">
        <v>8</v>
      </c>
      <c r="F13" s="13">
        <v>150</v>
      </c>
      <c r="G13" s="13">
        <v>25</v>
      </c>
      <c r="H13" s="13">
        <v>0</v>
      </c>
      <c r="I13" s="13">
        <v>120</v>
      </c>
      <c r="J13" s="13">
        <v>0</v>
      </c>
    </row>
    <row r="14" spans="1:10" x14ac:dyDescent="0.25">
      <c r="B14" s="6"/>
      <c r="C14" s="6"/>
      <c r="D14" s="6"/>
      <c r="E14" s="6"/>
      <c r="F14" s="6"/>
      <c r="G14" s="6"/>
    </row>
    <row r="15" spans="1:10" x14ac:dyDescent="0.25">
      <c r="A15" s="19" t="s">
        <v>5</v>
      </c>
      <c r="B15" s="6"/>
      <c r="C15" s="6"/>
      <c r="D15" s="6"/>
      <c r="E15" s="6"/>
      <c r="F15" s="6"/>
      <c r="G15" s="6"/>
    </row>
    <row r="16" spans="1:10" x14ac:dyDescent="0.25">
      <c r="A16" s="18" t="s">
        <v>58</v>
      </c>
      <c r="B16" s="13">
        <f>SUM(C16:J16)</f>
        <v>1310267082.2199998</v>
      </c>
      <c r="C16" s="13">
        <v>144000000</v>
      </c>
      <c r="D16" s="26">
        <v>233727478.19999999</v>
      </c>
      <c r="E16" s="27">
        <v>120000000</v>
      </c>
      <c r="F16" s="27">
        <v>0</v>
      </c>
      <c r="G16" s="6">
        <v>210673828.72</v>
      </c>
      <c r="H16" s="6">
        <v>0</v>
      </c>
      <c r="I16" s="6">
        <v>373409983.69999999</v>
      </c>
      <c r="J16" s="6">
        <v>228455791.59999999</v>
      </c>
    </row>
    <row r="17" spans="1:10" x14ac:dyDescent="0.25">
      <c r="A17" s="18" t="s">
        <v>109</v>
      </c>
      <c r="B17" s="13">
        <f t="shared" ref="B17:B20" si="0">SUM(C17:J17)</f>
        <v>1476439328.0186667</v>
      </c>
      <c r="C17" s="13">
        <v>360000000</v>
      </c>
      <c r="D17" s="13">
        <v>40000000</v>
      </c>
      <c r="E17" s="13">
        <v>0</v>
      </c>
      <c r="F17" s="13">
        <v>77263303.840000004</v>
      </c>
      <c r="G17" s="6">
        <v>387318144.43200004</v>
      </c>
      <c r="H17" s="6">
        <v>366031219.98000002</v>
      </c>
      <c r="I17" s="6">
        <v>96971651.766666681</v>
      </c>
      <c r="J17" s="6">
        <v>148855008</v>
      </c>
    </row>
    <row r="18" spans="1:10" x14ac:dyDescent="0.25">
      <c r="A18" s="18" t="s">
        <v>110</v>
      </c>
      <c r="B18" s="13">
        <f t="shared" si="0"/>
        <v>694822909.82999992</v>
      </c>
      <c r="C18" s="13">
        <v>108230000</v>
      </c>
      <c r="D18" s="26">
        <v>28000000</v>
      </c>
      <c r="E18" s="27">
        <v>40000000</v>
      </c>
      <c r="F18" s="27">
        <v>56308000</v>
      </c>
      <c r="G18" s="6">
        <v>226390844.85000002</v>
      </c>
      <c r="H18" s="6">
        <v>0</v>
      </c>
      <c r="I18" s="6">
        <v>117887531.8</v>
      </c>
      <c r="J18" s="6">
        <v>118006533.18000001</v>
      </c>
    </row>
    <row r="19" spans="1:10" x14ac:dyDescent="0.25">
      <c r="A19" s="18" t="s">
        <v>85</v>
      </c>
      <c r="B19" s="13">
        <f t="shared" si="0"/>
        <v>4399101225.0510006</v>
      </c>
      <c r="C19" s="13">
        <v>360000000</v>
      </c>
      <c r="D19" s="13">
        <v>40000000</v>
      </c>
      <c r="E19" s="13">
        <v>160000000</v>
      </c>
      <c r="F19" s="13">
        <v>230400000.05000004</v>
      </c>
      <c r="G19" s="6">
        <v>1549272577.7010002</v>
      </c>
      <c r="H19" s="6">
        <v>1173093660</v>
      </c>
      <c r="I19" s="6">
        <v>290914955.30000007</v>
      </c>
      <c r="J19" s="6">
        <v>595420032</v>
      </c>
    </row>
    <row r="20" spans="1:10" x14ac:dyDescent="0.25">
      <c r="A20" s="18" t="s">
        <v>111</v>
      </c>
      <c r="B20" s="13">
        <f t="shared" si="0"/>
        <v>694822909.82999992</v>
      </c>
      <c r="C20" s="6">
        <f>C18</f>
        <v>108230000</v>
      </c>
      <c r="D20" s="6">
        <f t="shared" ref="D20:J20" si="1">D18</f>
        <v>28000000</v>
      </c>
      <c r="E20" s="6">
        <f t="shared" si="1"/>
        <v>40000000</v>
      </c>
      <c r="F20" s="6">
        <f t="shared" si="1"/>
        <v>56308000</v>
      </c>
      <c r="G20" s="6">
        <f t="shared" si="1"/>
        <v>226390844.85000002</v>
      </c>
      <c r="H20" s="6">
        <f t="shared" si="1"/>
        <v>0</v>
      </c>
      <c r="I20" s="6">
        <f t="shared" si="1"/>
        <v>117887531.8</v>
      </c>
      <c r="J20" s="6">
        <f t="shared" si="1"/>
        <v>118006533.18000001</v>
      </c>
    </row>
    <row r="21" spans="1:10" x14ac:dyDescent="0.25">
      <c r="B21" s="6"/>
      <c r="C21" s="6"/>
      <c r="D21" s="6"/>
      <c r="E21" s="6"/>
      <c r="F21" s="6"/>
      <c r="G21" s="6"/>
    </row>
    <row r="22" spans="1:10" x14ac:dyDescent="0.25">
      <c r="A22" s="18" t="s">
        <v>6</v>
      </c>
      <c r="B22" s="6"/>
      <c r="C22" s="6"/>
      <c r="D22" s="6"/>
      <c r="E22" s="6"/>
      <c r="F22" s="6"/>
      <c r="G22" s="6"/>
    </row>
    <row r="23" spans="1:10" x14ac:dyDescent="0.25">
      <c r="A23" s="18" t="s">
        <v>109</v>
      </c>
      <c r="B23" s="6">
        <f>B17</f>
        <v>1476439328.0186667</v>
      </c>
      <c r="C23" s="29"/>
      <c r="D23" s="6"/>
      <c r="E23" s="6"/>
      <c r="F23" s="6"/>
      <c r="G23" s="34"/>
      <c r="H23" s="20"/>
    </row>
    <row r="24" spans="1:10" x14ac:dyDescent="0.25">
      <c r="A24" s="18" t="s">
        <v>110</v>
      </c>
      <c r="B24" s="6">
        <v>1149168752.99</v>
      </c>
      <c r="C24" s="13"/>
      <c r="D24" s="13"/>
      <c r="E24" s="6"/>
      <c r="F24" s="6"/>
      <c r="G24" s="6"/>
      <c r="H24" s="20"/>
    </row>
    <row r="25" spans="1:10" x14ac:dyDescent="0.25">
      <c r="B25" s="6"/>
      <c r="C25" s="6"/>
      <c r="D25" s="6"/>
      <c r="E25" s="6"/>
      <c r="F25" s="6"/>
      <c r="G25" s="6"/>
    </row>
    <row r="26" spans="1:10" x14ac:dyDescent="0.25">
      <c r="A26" s="16" t="s">
        <v>7</v>
      </c>
      <c r="B26" s="6"/>
      <c r="C26" s="6"/>
      <c r="D26" s="6"/>
      <c r="E26" s="6"/>
      <c r="F26" s="6"/>
      <c r="G26" s="6"/>
    </row>
    <row r="27" spans="1:10" x14ac:dyDescent="0.25">
      <c r="A27" s="16" t="s">
        <v>59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s="16" t="s">
        <v>112</v>
      </c>
      <c r="B28" s="6">
        <v>1.02</v>
      </c>
      <c r="C28" s="6">
        <v>1.02</v>
      </c>
      <c r="D28" s="6">
        <v>1.02</v>
      </c>
      <c r="E28" s="6">
        <v>1.02</v>
      </c>
      <c r="F28" s="6">
        <v>1.02</v>
      </c>
      <c r="G28" s="6">
        <v>1.02</v>
      </c>
      <c r="H28" s="6">
        <v>1.02</v>
      </c>
      <c r="I28" s="6">
        <v>1.02</v>
      </c>
      <c r="J28" s="6">
        <v>1.02</v>
      </c>
    </row>
    <row r="29" spans="1:10" x14ac:dyDescent="0.25">
      <c r="A29" s="16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0" x14ac:dyDescent="0.25">
      <c r="B30" s="6"/>
      <c r="C30" s="6"/>
      <c r="D30" s="6"/>
      <c r="E30" s="6"/>
      <c r="F30" s="6"/>
      <c r="G30" s="6"/>
    </row>
    <row r="31" spans="1:10" x14ac:dyDescent="0.25">
      <c r="A31" s="16" t="s">
        <v>9</v>
      </c>
      <c r="B31" s="6"/>
      <c r="C31" s="6"/>
      <c r="D31" s="6"/>
      <c r="E31" s="6"/>
      <c r="F31" s="6"/>
      <c r="G31" s="6"/>
    </row>
    <row r="32" spans="1:10" x14ac:dyDescent="0.25">
      <c r="A32" s="16" t="s">
        <v>60</v>
      </c>
      <c r="B32" s="6">
        <f>B16/B27</f>
        <v>1323502103.2525251</v>
      </c>
      <c r="C32" s="6">
        <f t="shared" ref="C32:J32" si="2">C16/C27</f>
        <v>145454545.45454547</v>
      </c>
      <c r="D32" s="6">
        <f t="shared" si="2"/>
        <v>236088361.81818181</v>
      </c>
      <c r="E32" s="6">
        <f t="shared" si="2"/>
        <v>121212121.21212122</v>
      </c>
      <c r="F32" s="6">
        <f t="shared" si="2"/>
        <v>0</v>
      </c>
      <c r="G32" s="6">
        <f t="shared" si="2"/>
        <v>212801847.19191918</v>
      </c>
      <c r="H32" s="6">
        <f t="shared" si="2"/>
        <v>0</v>
      </c>
      <c r="I32" s="6">
        <f t="shared" si="2"/>
        <v>377181801.71717173</v>
      </c>
      <c r="J32" s="6">
        <f t="shared" si="2"/>
        <v>230763425.85858586</v>
      </c>
    </row>
    <row r="33" spans="1:10" x14ac:dyDescent="0.25">
      <c r="A33" s="16" t="s">
        <v>113</v>
      </c>
      <c r="B33" s="6">
        <f>B18/B28</f>
        <v>681198931.20588231</v>
      </c>
      <c r="C33" s="6">
        <f t="shared" ref="C33:J33" si="3">C18/C28</f>
        <v>106107843.13725489</v>
      </c>
      <c r="D33" s="6">
        <f t="shared" si="3"/>
        <v>27450980.392156862</v>
      </c>
      <c r="E33" s="6">
        <f t="shared" si="3"/>
        <v>39215686.274509802</v>
      </c>
      <c r="F33" s="6">
        <f t="shared" si="3"/>
        <v>55203921.568627447</v>
      </c>
      <c r="G33" s="6">
        <f t="shared" si="3"/>
        <v>221951808.67647061</v>
      </c>
      <c r="H33" s="6">
        <f t="shared" si="3"/>
        <v>0</v>
      </c>
      <c r="I33" s="6">
        <f t="shared" si="3"/>
        <v>115576011.56862745</v>
      </c>
      <c r="J33" s="6">
        <f t="shared" si="3"/>
        <v>115692679.5882353</v>
      </c>
    </row>
    <row r="34" spans="1:10" x14ac:dyDescent="0.25">
      <c r="A34" s="16" t="s">
        <v>61</v>
      </c>
      <c r="B34" s="6" t="e">
        <f>B32/B10</f>
        <v>#VALUE!</v>
      </c>
      <c r="C34" s="6">
        <f t="shared" ref="C34:J34" si="4">C32/C10</f>
        <v>9090909.0909090918</v>
      </c>
      <c r="D34" s="6">
        <f t="shared" si="4"/>
        <v>11242302.943722943</v>
      </c>
      <c r="E34" s="6">
        <f t="shared" si="4"/>
        <v>13468013.468013469</v>
      </c>
      <c r="F34" s="6" t="e">
        <f t="shared" si="4"/>
        <v>#DIV/0!</v>
      </c>
      <c r="G34" s="6">
        <f t="shared" si="4"/>
        <v>11200097.220627325</v>
      </c>
      <c r="H34" s="6" t="e">
        <f t="shared" si="4"/>
        <v>#DIV/0!</v>
      </c>
      <c r="I34" s="6">
        <f t="shared" si="4"/>
        <v>2901398.4747474748</v>
      </c>
      <c r="J34" s="6" t="e">
        <f t="shared" si="4"/>
        <v>#DIV/0!</v>
      </c>
    </row>
    <row r="35" spans="1:10" x14ac:dyDescent="0.25">
      <c r="A35" s="16" t="s">
        <v>114</v>
      </c>
      <c r="B35" s="6" t="e">
        <f>B33/B12</f>
        <v>#VALUE!</v>
      </c>
      <c r="C35" s="6">
        <f t="shared" ref="C35:J35" si="5">C33/C12</f>
        <v>35369281.045751631</v>
      </c>
      <c r="D35" s="6">
        <f t="shared" si="5"/>
        <v>3921568.6274509802</v>
      </c>
      <c r="E35" s="6">
        <f t="shared" si="5"/>
        <v>3921568.6274509802</v>
      </c>
      <c r="F35" s="6">
        <f t="shared" si="5"/>
        <v>649457.90080738172</v>
      </c>
      <c r="G35" s="6">
        <f t="shared" si="5"/>
        <v>11097590.43382353</v>
      </c>
      <c r="H35" s="6" t="e">
        <f t="shared" si="5"/>
        <v>#DIV/0!</v>
      </c>
      <c r="I35" s="6">
        <f t="shared" si="5"/>
        <v>849823.61447520182</v>
      </c>
      <c r="J35" s="6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6"/>
    </row>
    <row r="37" spans="1:10" x14ac:dyDescent="0.25">
      <c r="A37" s="17" t="s">
        <v>10</v>
      </c>
      <c r="B37" s="6"/>
      <c r="C37" s="6"/>
      <c r="D37" s="6"/>
      <c r="E37" s="6"/>
      <c r="F37" s="6"/>
      <c r="G37" s="6"/>
    </row>
    <row r="38" spans="1:10" x14ac:dyDescent="0.25">
      <c r="B38" s="6"/>
      <c r="C38" s="6"/>
      <c r="D38" s="6"/>
      <c r="E38" s="6"/>
      <c r="F38" s="6"/>
      <c r="G38" s="6"/>
    </row>
    <row r="39" spans="1:10" x14ac:dyDescent="0.25">
      <c r="A39" s="16" t="s">
        <v>11</v>
      </c>
      <c r="B39" s="6"/>
      <c r="C39" s="6"/>
      <c r="D39" s="6"/>
      <c r="E39" s="6"/>
      <c r="F39" s="6"/>
      <c r="G39" s="6"/>
    </row>
    <row r="40" spans="1:10" x14ac:dyDescent="0.25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6"/>
    </row>
    <row r="43" spans="1:10" x14ac:dyDescent="0.25">
      <c r="A43" s="16" t="s">
        <v>14</v>
      </c>
      <c r="B43" s="6"/>
      <c r="C43" s="6"/>
      <c r="D43" s="6"/>
      <c r="E43" s="6"/>
      <c r="F43" s="6"/>
      <c r="G43" s="6"/>
    </row>
    <row r="44" spans="1:10" x14ac:dyDescent="0.25">
      <c r="A44" s="16" t="s">
        <v>15</v>
      </c>
      <c r="B44" s="6" t="e">
        <f>B12/B11*100</f>
        <v>#VALUE!</v>
      </c>
      <c r="C44" s="6">
        <f t="shared" ref="C44:J44" si="6">C12/C11*100</f>
        <v>15</v>
      </c>
      <c r="D44" s="6">
        <f t="shared" si="6"/>
        <v>70</v>
      </c>
      <c r="E44" s="6" t="e">
        <f t="shared" si="6"/>
        <v>#DIV/0!</v>
      </c>
      <c r="F44" s="6">
        <f t="shared" si="6"/>
        <v>184.78260869565219</v>
      </c>
      <c r="G44" s="6">
        <f t="shared" si="6"/>
        <v>80</v>
      </c>
      <c r="H44" s="6" t="e">
        <f t="shared" si="6"/>
        <v>#DIV/0!</v>
      </c>
      <c r="I44" s="6">
        <f t="shared" si="6"/>
        <v>113.33333333333333</v>
      </c>
      <c r="J44" s="6" t="e">
        <f t="shared" si="6"/>
        <v>#DIV/0!</v>
      </c>
    </row>
    <row r="45" spans="1:10" x14ac:dyDescent="0.25">
      <c r="A45" s="16" t="s">
        <v>16</v>
      </c>
      <c r="B45" s="6">
        <f>B18/B17*100</f>
        <v>47.060715374090549</v>
      </c>
      <c r="C45" s="6">
        <f t="shared" ref="C45:J45" si="7">C18/C17*100</f>
        <v>30.06388888888889</v>
      </c>
      <c r="D45" s="6">
        <f t="shared" si="7"/>
        <v>70</v>
      </c>
      <c r="E45" s="6" t="e">
        <f t="shared" si="7"/>
        <v>#DIV/0!</v>
      </c>
      <c r="F45" s="6">
        <f t="shared" si="7"/>
        <v>72.878063972781831</v>
      </c>
      <c r="G45" s="6">
        <f t="shared" si="7"/>
        <v>58.450875102172397</v>
      </c>
      <c r="H45" s="6">
        <f t="shared" si="7"/>
        <v>0</v>
      </c>
      <c r="I45" s="6">
        <f t="shared" si="7"/>
        <v>121.56906647693404</v>
      </c>
      <c r="J45" s="6">
        <f t="shared" si="7"/>
        <v>79.27615924080969</v>
      </c>
    </row>
    <row r="46" spans="1:10" x14ac:dyDescent="0.25">
      <c r="A46" s="16" t="s">
        <v>17</v>
      </c>
      <c r="B46" s="6" t="e">
        <f>AVERAGE(B44:B45)</f>
        <v>#VALUE!</v>
      </c>
      <c r="C46" s="6">
        <f t="shared" ref="C46:J46" si="8">AVERAGE(C44:C45)</f>
        <v>22.531944444444445</v>
      </c>
      <c r="D46" s="6">
        <f t="shared" si="8"/>
        <v>70</v>
      </c>
      <c r="E46" s="6" t="e">
        <f t="shared" si="8"/>
        <v>#DIV/0!</v>
      </c>
      <c r="F46" s="6">
        <f t="shared" si="8"/>
        <v>128.83033633421701</v>
      </c>
      <c r="G46" s="6">
        <f t="shared" si="8"/>
        <v>69.225437551086202</v>
      </c>
      <c r="H46" s="6" t="e">
        <f t="shared" si="8"/>
        <v>#DIV/0!</v>
      </c>
      <c r="I46" s="6">
        <f t="shared" si="8"/>
        <v>117.45119990513368</v>
      </c>
      <c r="J46" s="6" t="e">
        <f t="shared" si="8"/>
        <v>#DIV/0!</v>
      </c>
    </row>
    <row r="47" spans="1:10" x14ac:dyDescent="0.25">
      <c r="B47" s="6"/>
      <c r="C47" s="6"/>
      <c r="D47" s="6"/>
      <c r="E47" s="6"/>
      <c r="F47" s="6"/>
      <c r="G47" s="6"/>
    </row>
    <row r="48" spans="1:10" x14ac:dyDescent="0.25">
      <c r="A48" s="16" t="s">
        <v>18</v>
      </c>
      <c r="B48" s="6"/>
      <c r="C48" s="6"/>
      <c r="D48" s="6"/>
      <c r="E48" s="6"/>
      <c r="F48" s="6"/>
      <c r="G48" s="6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9">(C12/C13)*100</f>
        <v>15</v>
      </c>
      <c r="D49" s="6">
        <f t="shared" si="9"/>
        <v>70</v>
      </c>
      <c r="E49" s="6">
        <f t="shared" si="9"/>
        <v>125</v>
      </c>
      <c r="F49" s="6">
        <f t="shared" si="9"/>
        <v>56.666666666666664</v>
      </c>
      <c r="G49" s="6">
        <f t="shared" si="9"/>
        <v>80</v>
      </c>
      <c r="H49" s="6" t="e">
        <f t="shared" si="9"/>
        <v>#DIV/0!</v>
      </c>
      <c r="I49" s="6">
        <f t="shared" si="9"/>
        <v>113.33333333333333</v>
      </c>
      <c r="J49" s="6" t="e">
        <f t="shared" si="9"/>
        <v>#DIV/0!</v>
      </c>
    </row>
    <row r="50" spans="1:10" x14ac:dyDescent="0.25">
      <c r="A50" s="16" t="s">
        <v>20</v>
      </c>
      <c r="B50" s="6">
        <f>B18/B19*100</f>
        <v>15.794656096415343</v>
      </c>
      <c r="C50" s="6">
        <f t="shared" ref="C50:J50" si="10">C18/C19*100</f>
        <v>30.06388888888889</v>
      </c>
      <c r="D50" s="6">
        <f t="shared" si="10"/>
        <v>70</v>
      </c>
      <c r="E50" s="6">
        <f t="shared" si="10"/>
        <v>25</v>
      </c>
      <c r="F50" s="6">
        <f t="shared" si="10"/>
        <v>24.439236105807453</v>
      </c>
      <c r="G50" s="6">
        <f t="shared" si="10"/>
        <v>14.612718775797761</v>
      </c>
      <c r="H50" s="6">
        <f t="shared" si="10"/>
        <v>0</v>
      </c>
      <c r="I50" s="6">
        <f t="shared" si="10"/>
        <v>40.523022158978009</v>
      </c>
      <c r="J50" s="6">
        <f t="shared" si="10"/>
        <v>19.819039810202423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1">AVERAGE(C49:C50)</f>
        <v>22.531944444444445</v>
      </c>
      <c r="D51" s="6">
        <f t="shared" si="11"/>
        <v>70</v>
      </c>
      <c r="E51" s="6">
        <f t="shared" si="11"/>
        <v>75</v>
      </c>
      <c r="F51" s="6">
        <f t="shared" si="11"/>
        <v>40.552951386237055</v>
      </c>
      <c r="G51" s="6">
        <f t="shared" si="11"/>
        <v>47.30635938789888</v>
      </c>
      <c r="H51" s="6" t="e">
        <f t="shared" si="11"/>
        <v>#DIV/0!</v>
      </c>
      <c r="I51" s="6">
        <f t="shared" si="11"/>
        <v>76.928177746155669</v>
      </c>
      <c r="J51" s="6" t="e">
        <f t="shared" si="11"/>
        <v>#DIV/0!</v>
      </c>
    </row>
    <row r="52" spans="1:10" x14ac:dyDescent="0.25">
      <c r="B52" s="6"/>
      <c r="C52" s="6"/>
      <c r="D52" s="6"/>
      <c r="E52" s="6"/>
      <c r="F52" s="6"/>
      <c r="G52" s="6"/>
    </row>
    <row r="53" spans="1:10" x14ac:dyDescent="0.25">
      <c r="A53" s="16" t="s">
        <v>33</v>
      </c>
      <c r="B53" s="6"/>
      <c r="C53" s="6"/>
      <c r="D53" s="6"/>
      <c r="E53" s="6"/>
      <c r="F53" s="6"/>
      <c r="G53" s="6"/>
    </row>
    <row r="54" spans="1:10" x14ac:dyDescent="0.25">
      <c r="A54" s="16" t="s">
        <v>22</v>
      </c>
      <c r="B54" s="6">
        <f>B20/B18*100</f>
        <v>100</v>
      </c>
      <c r="C54" s="6">
        <f t="shared" ref="C54:J54" si="12">C20/C18*100</f>
        <v>100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>
        <f t="shared" si="12"/>
        <v>100</v>
      </c>
      <c r="H54" s="6" t="e">
        <f t="shared" si="12"/>
        <v>#DIV/0!</v>
      </c>
      <c r="I54" s="6">
        <f t="shared" si="12"/>
        <v>100</v>
      </c>
      <c r="J54" s="6">
        <f t="shared" si="12"/>
        <v>100</v>
      </c>
    </row>
    <row r="55" spans="1:10" x14ac:dyDescent="0.25">
      <c r="B55" s="6"/>
      <c r="C55" s="6"/>
      <c r="D55" s="6"/>
      <c r="E55" s="6"/>
      <c r="F55" s="6"/>
      <c r="G55" s="6"/>
    </row>
    <row r="56" spans="1:10" x14ac:dyDescent="0.25">
      <c r="A56" s="16" t="s">
        <v>23</v>
      </c>
      <c r="B56" s="6"/>
      <c r="C56" s="6"/>
      <c r="D56" s="6"/>
      <c r="E56" s="6"/>
      <c r="F56" s="6"/>
      <c r="G56" s="6"/>
    </row>
    <row r="57" spans="1:10" x14ac:dyDescent="0.25">
      <c r="A57" s="16" t="s">
        <v>24</v>
      </c>
      <c r="B57" s="6" t="e">
        <f>((B12/B10)-1)*100</f>
        <v>#VALUE!</v>
      </c>
      <c r="C57" s="6">
        <f t="shared" ref="C57:J57" si="13">((C12/C10)-1)*100</f>
        <v>-81.25</v>
      </c>
      <c r="D57" s="6">
        <f t="shared" si="13"/>
        <v>-66.666666666666671</v>
      </c>
      <c r="E57" s="6">
        <f t="shared" si="13"/>
        <v>11.111111111111116</v>
      </c>
      <c r="F57" s="6" t="e">
        <f t="shared" si="13"/>
        <v>#DIV/0!</v>
      </c>
      <c r="G57" s="6">
        <f t="shared" si="13"/>
        <v>5.2631578947368363</v>
      </c>
      <c r="H57" s="6" t="e">
        <f t="shared" si="13"/>
        <v>#DIV/0!</v>
      </c>
      <c r="I57" s="6">
        <f t="shared" si="13"/>
        <v>4.6153846153846212</v>
      </c>
      <c r="J57" s="6" t="e">
        <f t="shared" si="13"/>
        <v>#DIV/0!</v>
      </c>
    </row>
    <row r="58" spans="1:10" x14ac:dyDescent="0.25">
      <c r="A58" s="16" t="s">
        <v>25</v>
      </c>
      <c r="B58" s="6">
        <f>((B33/B32)-1)*100</f>
        <v>-48.530574335180397</v>
      </c>
      <c r="C58" s="6">
        <f t="shared" ref="C58:J58" si="14">((C33/C32)-1)*100</f>
        <v>-27.050857843137265</v>
      </c>
      <c r="D58" s="6">
        <f t="shared" si="14"/>
        <v>-88.372582121054478</v>
      </c>
      <c r="E58" s="6">
        <f t="shared" si="14"/>
        <v>-67.64705882352942</v>
      </c>
      <c r="F58" s="6" t="e">
        <f t="shared" si="14"/>
        <v>#DIV/0!</v>
      </c>
      <c r="G58" s="6">
        <f t="shared" si="14"/>
        <v>4.2997566070464455</v>
      </c>
      <c r="H58" s="6" t="e">
        <f t="shared" si="14"/>
        <v>#DIV/0!</v>
      </c>
      <c r="I58" s="6">
        <f t="shared" si="14"/>
        <v>-69.358009574573359</v>
      </c>
      <c r="J58" s="6">
        <f t="shared" si="14"/>
        <v>-49.86524439139982</v>
      </c>
    </row>
    <row r="59" spans="1:10" x14ac:dyDescent="0.25">
      <c r="A59" s="16" t="s">
        <v>26</v>
      </c>
      <c r="B59" s="6" t="e">
        <f>((B35/B34)-1)*100</f>
        <v>#VALUE!</v>
      </c>
      <c r="C59" s="6">
        <f t="shared" ref="C59:J59" si="15">((C35/C34)-1)*100</f>
        <v>289.06209150326794</v>
      </c>
      <c r="D59" s="6">
        <f t="shared" si="15"/>
        <v>-65.117746363163434</v>
      </c>
      <c r="E59" s="6">
        <f t="shared" si="15"/>
        <v>-70.882352941176478</v>
      </c>
      <c r="F59" s="6" t="e">
        <f t="shared" si="15"/>
        <v>#DIV/0!</v>
      </c>
      <c r="G59" s="6">
        <f t="shared" si="15"/>
        <v>-0.91523122330587903</v>
      </c>
      <c r="H59" s="6" t="e">
        <f t="shared" si="15"/>
        <v>#DIV/0!</v>
      </c>
      <c r="I59" s="6">
        <f t="shared" si="15"/>
        <v>-70.709862093342181</v>
      </c>
      <c r="J59" s="6" t="e">
        <f t="shared" si="15"/>
        <v>#DIV/0!</v>
      </c>
    </row>
    <row r="60" spans="1:10" x14ac:dyDescent="0.25">
      <c r="B60" s="6"/>
      <c r="C60" s="6"/>
      <c r="D60" s="6"/>
      <c r="E60" s="6"/>
      <c r="F60" s="6"/>
      <c r="G60" s="6"/>
    </row>
    <row r="61" spans="1:10" x14ac:dyDescent="0.25">
      <c r="A61" s="16" t="s">
        <v>27</v>
      </c>
      <c r="B61" s="6"/>
      <c r="C61" s="6"/>
      <c r="D61" s="6"/>
      <c r="E61" s="6"/>
      <c r="F61" s="6"/>
      <c r="G61" s="6"/>
    </row>
    <row r="62" spans="1:10" x14ac:dyDescent="0.25">
      <c r="A62" s="16" t="s">
        <v>34</v>
      </c>
      <c r="B62" s="40" t="e">
        <f>B17/(B11*3)</f>
        <v>#VALUE!</v>
      </c>
      <c r="C62" s="40">
        <f t="shared" ref="C62:J62" si="16">C17/(C11*3)</f>
        <v>6000000</v>
      </c>
      <c r="D62" s="40">
        <f t="shared" si="16"/>
        <v>1333333.3333333333</v>
      </c>
      <c r="E62" s="40" t="e">
        <f t="shared" si="16"/>
        <v>#DIV/0!</v>
      </c>
      <c r="F62" s="40">
        <f t="shared" si="16"/>
        <v>559879.01333333331</v>
      </c>
      <c r="G62" s="40">
        <f t="shared" si="16"/>
        <v>5164241.9257600009</v>
      </c>
      <c r="H62" s="40" t="e">
        <f t="shared" si="16"/>
        <v>#DIV/0!</v>
      </c>
      <c r="I62" s="40">
        <f t="shared" si="16"/>
        <v>269365.69935185189</v>
      </c>
      <c r="J62" s="40" t="e">
        <f t="shared" si="16"/>
        <v>#DIV/0!</v>
      </c>
    </row>
    <row r="63" spans="1:10" x14ac:dyDescent="0.25">
      <c r="A63" s="16" t="s">
        <v>35</v>
      </c>
      <c r="B63" s="40" t="e">
        <f>B18/(B12*3)</f>
        <v>#VALUE!</v>
      </c>
      <c r="C63" s="40">
        <f t="shared" ref="C63:J63" si="17">C18/(C12*3)</f>
        <v>12025555.555555556</v>
      </c>
      <c r="D63" s="40">
        <f t="shared" si="17"/>
        <v>1333333.3333333333</v>
      </c>
      <c r="E63" s="40">
        <f t="shared" si="17"/>
        <v>1333333.3333333333</v>
      </c>
      <c r="F63" s="40">
        <f t="shared" si="17"/>
        <v>220815.68627450979</v>
      </c>
      <c r="G63" s="40">
        <f t="shared" si="17"/>
        <v>3773180.7475000005</v>
      </c>
      <c r="H63" s="40" t="e">
        <f t="shared" si="17"/>
        <v>#DIV/0!</v>
      </c>
      <c r="I63" s="40">
        <f t="shared" si="17"/>
        <v>288940.02892156859</v>
      </c>
      <c r="J63" s="40" t="e">
        <f t="shared" si="17"/>
        <v>#DIV/0!</v>
      </c>
    </row>
    <row r="64" spans="1:10" x14ac:dyDescent="0.25">
      <c r="A64" s="16" t="s">
        <v>28</v>
      </c>
      <c r="B64" s="38" t="e">
        <f>(B63/B62)*B46</f>
        <v>#VALUE!</v>
      </c>
      <c r="C64" s="38">
        <f t="shared" ref="C64:J64" si="18">(C63/C62)*C46</f>
        <v>45.159858281893001</v>
      </c>
      <c r="D64" s="38">
        <f t="shared" si="18"/>
        <v>70</v>
      </c>
      <c r="E64" s="38" t="e">
        <f t="shared" si="18"/>
        <v>#DIV/0!</v>
      </c>
      <c r="F64" s="38">
        <f t="shared" si="18"/>
        <v>50.810547373882706</v>
      </c>
      <c r="G64" s="38">
        <f t="shared" si="18"/>
        <v>50.578592552397183</v>
      </c>
      <c r="H64" s="38" t="e">
        <f t="shared" si="18"/>
        <v>#DIV/0!</v>
      </c>
      <c r="I64" s="38">
        <f t="shared" si="18"/>
        <v>125.98617113878998</v>
      </c>
      <c r="J64" s="38" t="e">
        <f t="shared" si="18"/>
        <v>#DIV/0!</v>
      </c>
    </row>
    <row r="65" spans="1:10" x14ac:dyDescent="0.25">
      <c r="A65" s="14" t="s">
        <v>36</v>
      </c>
      <c r="B65" s="40" t="e">
        <f>B17/(B11)</f>
        <v>#VALUE!</v>
      </c>
      <c r="C65" s="40">
        <f t="shared" ref="C65:J65" si="19">C17/(C11)</f>
        <v>18000000</v>
      </c>
      <c r="D65" s="40">
        <f t="shared" si="19"/>
        <v>4000000</v>
      </c>
      <c r="E65" s="40" t="e">
        <f t="shared" si="19"/>
        <v>#DIV/0!</v>
      </c>
      <c r="F65" s="40">
        <f t="shared" si="19"/>
        <v>1679637.04</v>
      </c>
      <c r="G65" s="40">
        <f t="shared" si="19"/>
        <v>15492725.777280001</v>
      </c>
      <c r="H65" s="40" t="e">
        <f t="shared" si="19"/>
        <v>#DIV/0!</v>
      </c>
      <c r="I65" s="40">
        <f t="shared" si="19"/>
        <v>808097.09805555572</v>
      </c>
      <c r="J65" s="40" t="e">
        <f t="shared" si="19"/>
        <v>#DIV/0!</v>
      </c>
    </row>
    <row r="66" spans="1:10" x14ac:dyDescent="0.25">
      <c r="A66" s="14" t="s">
        <v>37</v>
      </c>
      <c r="B66" s="40" t="e">
        <f>B18/(B12)</f>
        <v>#VALUE!</v>
      </c>
      <c r="C66" s="40">
        <f t="shared" ref="C66:J66" si="20">C18/(C12)</f>
        <v>36076666.666666664</v>
      </c>
      <c r="D66" s="40">
        <f t="shared" si="20"/>
        <v>4000000</v>
      </c>
      <c r="E66" s="40">
        <f t="shared" si="20"/>
        <v>4000000</v>
      </c>
      <c r="F66" s="40">
        <f t="shared" si="20"/>
        <v>662447.0588235294</v>
      </c>
      <c r="G66" s="40">
        <f t="shared" si="20"/>
        <v>11319542.242500002</v>
      </c>
      <c r="H66" s="40" t="e">
        <f t="shared" si="20"/>
        <v>#DIV/0!</v>
      </c>
      <c r="I66" s="40">
        <f t="shared" si="20"/>
        <v>866820.08676470583</v>
      </c>
      <c r="J66" s="40" t="e">
        <f t="shared" si="20"/>
        <v>#DIV/0!</v>
      </c>
    </row>
    <row r="67" spans="1:10" x14ac:dyDescent="0.25">
      <c r="B67" s="6"/>
      <c r="C67" s="6"/>
      <c r="D67" s="6"/>
      <c r="E67" s="6"/>
      <c r="F67" s="6"/>
      <c r="G67" s="6"/>
    </row>
    <row r="68" spans="1:10" x14ac:dyDescent="0.25">
      <c r="A68" s="16" t="s">
        <v>29</v>
      </c>
      <c r="B68" s="6"/>
      <c r="C68" s="6"/>
      <c r="D68" s="6"/>
      <c r="E68" s="6"/>
      <c r="F68" s="6"/>
      <c r="G68" s="6"/>
    </row>
    <row r="69" spans="1:10" x14ac:dyDescent="0.25">
      <c r="A69" s="16" t="s">
        <v>30</v>
      </c>
      <c r="B69" s="38">
        <f>(B24/B23)*100</f>
        <v>77.833794534052871</v>
      </c>
      <c r="C69" s="6"/>
      <c r="D69" s="6"/>
      <c r="E69" s="6"/>
      <c r="F69" s="6"/>
      <c r="G69" s="35"/>
      <c r="H69" s="20"/>
    </row>
    <row r="70" spans="1:10" x14ac:dyDescent="0.25">
      <c r="A70" s="16" t="s">
        <v>31</v>
      </c>
      <c r="B70" s="38">
        <f>(B18/B24)*100</f>
        <v>60.463087603291818</v>
      </c>
      <c r="C70" s="6"/>
      <c r="D70" s="6"/>
      <c r="E70" s="6"/>
      <c r="F70" s="6"/>
      <c r="G70" s="35"/>
      <c r="H70" s="20"/>
    </row>
    <row r="71" spans="1:10" ht="15.75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 thickTop="1" x14ac:dyDescent="0.25"/>
    <row r="73" spans="1:10" x14ac:dyDescent="0.25">
      <c r="A73" s="10" t="s">
        <v>32</v>
      </c>
    </row>
    <row r="74" spans="1:10" x14ac:dyDescent="0.25">
      <c r="A74" s="10" t="s">
        <v>90</v>
      </c>
    </row>
    <row r="75" spans="1:10" x14ac:dyDescent="0.25">
      <c r="A75" s="11" t="s">
        <v>91</v>
      </c>
      <c r="B75" s="22"/>
      <c r="C75" s="22"/>
      <c r="D75" s="22"/>
    </row>
    <row r="76" spans="1:10" x14ac:dyDescent="0.25">
      <c r="A76" s="31" t="s">
        <v>92</v>
      </c>
      <c r="B76" s="22"/>
      <c r="C76" s="22"/>
      <c r="D76" s="22"/>
    </row>
    <row r="77" spans="1:10" x14ac:dyDescent="0.25">
      <c r="A77" s="11" t="s">
        <v>44</v>
      </c>
    </row>
    <row r="78" spans="1:10" x14ac:dyDescent="0.25">
      <c r="A78" s="30" t="s">
        <v>45</v>
      </c>
    </row>
    <row r="79" spans="1:10" x14ac:dyDescent="0.25">
      <c r="A79" s="15"/>
    </row>
    <row r="80" spans="1:10" x14ac:dyDescent="0.25">
      <c r="A80" s="15"/>
    </row>
    <row r="81" spans="1:1" x14ac:dyDescent="0.25">
      <c r="A81" s="42"/>
    </row>
    <row r="82" spans="1:1" x14ac:dyDescent="0.25">
      <c r="A82" s="23" t="s">
        <v>140</v>
      </c>
    </row>
  </sheetData>
  <mergeCells count="4">
    <mergeCell ref="A4:A5"/>
    <mergeCell ref="B4:B5"/>
    <mergeCell ref="C4:J4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Normal="100" workbookViewId="0">
      <selection activeCell="I11" sqref="I11"/>
    </sheetView>
  </sheetViews>
  <sheetFormatPr baseColWidth="10" defaultColWidth="11.42578125" defaultRowHeight="15" x14ac:dyDescent="0.25"/>
  <cols>
    <col min="1" max="1" width="55.140625" style="16" customWidth="1"/>
    <col min="2" max="2" width="19.7109375" style="16" customWidth="1"/>
    <col min="3" max="3" width="20.7109375" style="16" customWidth="1"/>
    <col min="4" max="4" width="14.42578125" style="16" customWidth="1"/>
    <col min="5" max="6" width="21.140625" style="16" customWidth="1"/>
    <col min="7" max="7" width="18.5703125" style="16" customWidth="1"/>
    <col min="8" max="8" width="16.28515625" style="16" customWidth="1"/>
    <col min="9" max="9" width="17" style="16" customWidth="1"/>
    <col min="10" max="10" width="16" style="16" customWidth="1"/>
    <col min="11" max="16384" width="11.42578125" style="16"/>
  </cols>
  <sheetData>
    <row r="2" spans="1:12" ht="15.75" x14ac:dyDescent="0.25">
      <c r="A2" s="74" t="s">
        <v>115</v>
      </c>
      <c r="B2" s="74"/>
      <c r="C2" s="74"/>
      <c r="D2" s="74"/>
      <c r="E2" s="74"/>
      <c r="F2" s="47"/>
    </row>
    <row r="4" spans="1:12" ht="15" customHeight="1" x14ac:dyDescent="0.25">
      <c r="A4" s="69" t="s">
        <v>0</v>
      </c>
      <c r="B4" s="71" t="s">
        <v>1</v>
      </c>
      <c r="C4" s="73" t="s">
        <v>2</v>
      </c>
      <c r="D4" s="73"/>
      <c r="E4" s="73"/>
      <c r="F4" s="73"/>
      <c r="G4" s="73"/>
      <c r="H4" s="73"/>
      <c r="I4" s="73"/>
      <c r="J4" s="73"/>
    </row>
    <row r="5" spans="1:12" ht="45.75" thickBot="1" x14ac:dyDescent="0.3">
      <c r="A5" s="70"/>
      <c r="B5" s="72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2" ht="15.75" thickTop="1" x14ac:dyDescent="0.25"/>
    <row r="7" spans="1:12" x14ac:dyDescent="0.25">
      <c r="A7" s="17" t="s">
        <v>3</v>
      </c>
    </row>
    <row r="8" spans="1:12" x14ac:dyDescent="0.25">
      <c r="B8" s="6"/>
      <c r="C8" s="6"/>
      <c r="D8" s="6"/>
      <c r="E8" s="6"/>
      <c r="F8" s="6"/>
      <c r="G8" s="6"/>
    </row>
    <row r="9" spans="1:12" x14ac:dyDescent="0.25">
      <c r="A9" s="16" t="s">
        <v>4</v>
      </c>
      <c r="B9" s="6"/>
      <c r="C9" s="6"/>
      <c r="D9" s="6"/>
      <c r="E9" s="6"/>
      <c r="F9" s="6"/>
      <c r="G9" s="6"/>
    </row>
    <row r="10" spans="1:12" x14ac:dyDescent="0.25">
      <c r="A10" s="18" t="s">
        <v>62</v>
      </c>
      <c r="B10" s="13" t="str">
        <f>'I Trimestre'!B10</f>
        <v>n.d</v>
      </c>
      <c r="C10" s="13">
        <f>'I Trimestre'!C10+'II Trimestre'!C10</f>
        <v>0</v>
      </c>
      <c r="D10" s="13">
        <f>'I Trimestre'!D10+'II Trimestre'!D10</f>
        <v>0</v>
      </c>
      <c r="E10" s="13">
        <f>'I Trimestre'!E10+'II Trimestre'!E10</f>
        <v>0</v>
      </c>
      <c r="F10" s="13">
        <f>'I Trimestre'!F10+'II Trimestre'!F10</f>
        <v>0</v>
      </c>
      <c r="G10" s="13">
        <f>'II Trimestre'!G10</f>
        <v>19</v>
      </c>
      <c r="H10" s="13">
        <f>'I Trimestre'!H10+'II Trimestre'!H10</f>
        <v>0</v>
      </c>
      <c r="I10" s="13">
        <f>'I Trimestre'!I10+'II Trimestre'!I10</f>
        <v>127</v>
      </c>
      <c r="J10" s="13">
        <f>'I Trimestre'!J10+'II Trimestre'!J10</f>
        <v>0</v>
      </c>
      <c r="K10" s="6"/>
      <c r="L10" s="6"/>
    </row>
    <row r="11" spans="1:12" x14ac:dyDescent="0.25">
      <c r="A11" s="18" t="s">
        <v>116</v>
      </c>
      <c r="B11" s="13" t="str">
        <f>'I Trimestre'!B11</f>
        <v>n.d</v>
      </c>
      <c r="C11" s="13">
        <f>'I Trimestre'!C11+'II Trimestre'!C11</f>
        <v>0</v>
      </c>
      <c r="D11" s="13">
        <f>'I Trimestre'!D11+'II Trimestre'!D11</f>
        <v>0</v>
      </c>
      <c r="E11" s="13">
        <f>'I Trimestre'!E11+'II Trimestre'!E11</f>
        <v>0</v>
      </c>
      <c r="F11" s="13">
        <f>'I Trimestre'!F11+'II Trimestre'!F11</f>
        <v>56</v>
      </c>
      <c r="G11" s="13">
        <f>'II Trimestre'!G11</f>
        <v>25</v>
      </c>
      <c r="H11" s="13">
        <f>'I Trimestre'!H11+'II Trimestre'!H11</f>
        <v>0</v>
      </c>
      <c r="I11" s="13">
        <f>'I Trimestre'!I11+'II Trimestre'!I11</f>
        <v>120</v>
      </c>
      <c r="J11" s="13">
        <f>'I Trimestre'!J11+'II Trimestre'!J11</f>
        <v>0</v>
      </c>
    </row>
    <row r="12" spans="1:12" x14ac:dyDescent="0.25">
      <c r="A12" s="18" t="s">
        <v>117</v>
      </c>
      <c r="B12" s="13" t="str">
        <f>'I Trimestre'!B12</f>
        <v>n.d</v>
      </c>
      <c r="C12" s="13">
        <f>'I Trimestre'!C12+'II Trimestre'!C12</f>
        <v>0</v>
      </c>
      <c r="D12" s="13">
        <f>'I Trimestre'!D12+'II Trimestre'!D12</f>
        <v>0</v>
      </c>
      <c r="E12" s="13">
        <f>'I Trimestre'!E12+'II Trimestre'!E12</f>
        <v>0</v>
      </c>
      <c r="F12" s="13">
        <f>'I Trimestre'!F12+'II Trimestre'!F12</f>
        <v>138</v>
      </c>
      <c r="G12" s="13">
        <f>'I Trimestre'!G12</f>
        <v>25</v>
      </c>
      <c r="H12" s="13">
        <f>'I Trimestre'!H12+'II Trimestre'!H12</f>
        <v>0</v>
      </c>
      <c r="I12" s="13">
        <f>'I Trimestre'!I12+'II Trimestre'!I12</f>
        <v>132</v>
      </c>
      <c r="J12" s="13">
        <f>'I Trimestre'!J12+'II Trimestre'!J12</f>
        <v>0</v>
      </c>
    </row>
    <row r="13" spans="1:12" x14ac:dyDescent="0.25">
      <c r="A13" s="18" t="s">
        <v>85</v>
      </c>
      <c r="B13" s="13" t="str">
        <f>'I Trimestre'!B13</f>
        <v>n.d</v>
      </c>
      <c r="C13" s="13">
        <f>'II Trimestre'!C13</f>
        <v>20</v>
      </c>
      <c r="D13" s="13">
        <f>'II Trimestre'!D13</f>
        <v>10</v>
      </c>
      <c r="E13" s="13">
        <f>'II Trimestre'!E13</f>
        <v>8</v>
      </c>
      <c r="F13" s="13">
        <f>'II Trimestre'!F13</f>
        <v>150</v>
      </c>
      <c r="G13" s="13">
        <f>'II Trimestre'!G13</f>
        <v>25</v>
      </c>
      <c r="H13" s="13">
        <f>'II Trimestre'!H13</f>
        <v>0</v>
      </c>
      <c r="I13" s="13">
        <f>'II Trimestre'!I13</f>
        <v>120</v>
      </c>
      <c r="J13" s="13">
        <f>'II Trimestre'!J13</f>
        <v>0</v>
      </c>
    </row>
    <row r="14" spans="1:12" x14ac:dyDescent="0.25">
      <c r="B14" s="6"/>
      <c r="C14" s="6"/>
      <c r="D14" s="6"/>
      <c r="E14" s="6"/>
      <c r="F14" s="6"/>
      <c r="G14" s="6"/>
    </row>
    <row r="15" spans="1:12" x14ac:dyDescent="0.25">
      <c r="A15" s="19" t="s">
        <v>5</v>
      </c>
      <c r="B15" s="6"/>
      <c r="C15" s="6"/>
      <c r="D15" s="6"/>
      <c r="E15" s="6"/>
      <c r="F15" s="6"/>
      <c r="G15" s="6"/>
    </row>
    <row r="16" spans="1:12" x14ac:dyDescent="0.25">
      <c r="A16" s="18" t="s">
        <v>62</v>
      </c>
      <c r="B16" s="38">
        <f>SUM(C16:J16)</f>
        <v>554202554.26999998</v>
      </c>
      <c r="C16" s="6">
        <f>'I Trimestre'!C16+'II Trimestre'!C16</f>
        <v>6339300</v>
      </c>
      <c r="D16" s="6">
        <f>'I Trimestre'!D16+'II Trimestre'!D16</f>
        <v>0</v>
      </c>
      <c r="E16" s="6">
        <f>'I Trimestre'!E16+'II Trimestre'!E16</f>
        <v>0</v>
      </c>
      <c r="F16" s="6">
        <f>'I Trimestre'!F16+'II Trimestre'!F16</f>
        <v>0</v>
      </c>
      <c r="G16" s="6">
        <f>'I Trimestre'!G16+'II Trimestre'!G16</f>
        <v>333587577.45000005</v>
      </c>
      <c r="H16" s="6">
        <f>'I Trimestre'!H16+'II Trimestre'!H16</f>
        <v>0</v>
      </c>
      <c r="I16" s="6">
        <f>'I Trimestre'!I16+'II Trimestre'!I16</f>
        <v>76900000</v>
      </c>
      <c r="J16" s="6">
        <f>'I Trimestre'!J16+'II Trimestre'!J16</f>
        <v>137375676.81999999</v>
      </c>
    </row>
    <row r="17" spans="1:10" x14ac:dyDescent="0.25">
      <c r="A17" s="18" t="s">
        <v>116</v>
      </c>
      <c r="B17" s="38">
        <f t="shared" ref="B17:B20" si="0">SUM(C17:J17)</f>
        <v>1682863294.9126666</v>
      </c>
      <c r="C17" s="6">
        <f>'I Trimestre'!C17+'II Trimestre'!C17</f>
        <v>0</v>
      </c>
      <c r="D17" s="6">
        <f>'I Trimestre'!D17+'II Trimestre'!D17</f>
        <v>0</v>
      </c>
      <c r="E17" s="6">
        <f>'I Trimestre'!E17+'II Trimestre'!E17</f>
        <v>0</v>
      </c>
      <c r="F17" s="6">
        <f>'I Trimestre'!F17+'II Trimestre'!F17</f>
        <v>72514118.290000007</v>
      </c>
      <c r="G17" s="6">
        <f>'I Trimestre'!G17+'II Trimestre'!G17</f>
        <v>774636288.84599996</v>
      </c>
      <c r="H17" s="6">
        <f>'I Trimestre'!H17+'II Trimestre'!H17</f>
        <v>441031220.00999999</v>
      </c>
      <c r="I17" s="6">
        <f>'I Trimestre'!I17+'II Trimestre'!I17</f>
        <v>96971651.766666681</v>
      </c>
      <c r="J17" s="6">
        <f>'I Trimestre'!J17+'II Trimestre'!J17</f>
        <v>297710016</v>
      </c>
    </row>
    <row r="18" spans="1:10" x14ac:dyDescent="0.25">
      <c r="A18" s="18" t="s">
        <v>117</v>
      </c>
      <c r="B18" s="38">
        <f t="shared" si="0"/>
        <v>493585254.36448985</v>
      </c>
      <c r="C18" s="6">
        <f>'I Trimestre'!C18+'II Trimestre'!C18</f>
        <v>0</v>
      </c>
      <c r="D18" s="6">
        <f>'I Trimestre'!D18+'II Trimestre'!D18</f>
        <v>0</v>
      </c>
      <c r="E18" s="6">
        <f>'I Trimestre'!E18+'II Trimestre'!E18</f>
        <v>0</v>
      </c>
      <c r="F18" s="6">
        <f>'I Trimestre'!F18+'II Trimestre'!F18</f>
        <v>5072919.2448979598</v>
      </c>
      <c r="G18" s="6">
        <f>'I Trimestre'!G18+'II Trimestre'!G18</f>
        <v>357684673.06979597</v>
      </c>
      <c r="H18" s="6">
        <f>'I Trimestre'!H18+'II Trimestre'!H18</f>
        <v>75000000</v>
      </c>
      <c r="I18" s="6">
        <f>'I Trimestre'!I18+'II Trimestre'!I18</f>
        <v>0</v>
      </c>
      <c r="J18" s="6">
        <f>'I Trimestre'!J18+'II Trimestre'!J18</f>
        <v>55827662.049795918</v>
      </c>
    </row>
    <row r="19" spans="1:10" x14ac:dyDescent="0.25">
      <c r="A19" s="18" t="s">
        <v>85</v>
      </c>
      <c r="B19" s="38">
        <f t="shared" si="0"/>
        <v>4399101225.0510006</v>
      </c>
      <c r="C19" s="6">
        <f>'II Trimestre'!C19</f>
        <v>360000000</v>
      </c>
      <c r="D19" s="6">
        <f>'II Trimestre'!D19</f>
        <v>40000000</v>
      </c>
      <c r="E19" s="6">
        <f>'II Trimestre'!E19</f>
        <v>160000000</v>
      </c>
      <c r="F19" s="6">
        <f>'II Trimestre'!F19</f>
        <v>230400000.05000004</v>
      </c>
      <c r="G19" s="6">
        <f>'II Trimestre'!G19</f>
        <v>1549272577.7010002</v>
      </c>
      <c r="H19" s="6">
        <f>'II Trimestre'!H19</f>
        <v>1173093660</v>
      </c>
      <c r="I19" s="6">
        <f>'II Trimestre'!I19</f>
        <v>290914955.30000007</v>
      </c>
      <c r="J19" s="6">
        <f>'II Trimestre'!J19</f>
        <v>595420032</v>
      </c>
    </row>
    <row r="20" spans="1:10" x14ac:dyDescent="0.25">
      <c r="A20" s="18" t="s">
        <v>118</v>
      </c>
      <c r="B20" s="38">
        <f t="shared" si="0"/>
        <v>493585254.36448985</v>
      </c>
      <c r="C20" s="6">
        <f>C18</f>
        <v>0</v>
      </c>
      <c r="D20" s="6">
        <f t="shared" ref="D20:J20" si="1">D18</f>
        <v>0</v>
      </c>
      <c r="E20" s="6">
        <f t="shared" si="1"/>
        <v>0</v>
      </c>
      <c r="F20" s="6">
        <f t="shared" si="1"/>
        <v>5072919.2448979598</v>
      </c>
      <c r="G20" s="6">
        <f t="shared" si="1"/>
        <v>357684673.06979597</v>
      </c>
      <c r="H20" s="6">
        <f t="shared" si="1"/>
        <v>75000000</v>
      </c>
      <c r="I20" s="6">
        <f t="shared" si="1"/>
        <v>0</v>
      </c>
      <c r="J20" s="6">
        <f t="shared" si="1"/>
        <v>55827662.049795918</v>
      </c>
    </row>
    <row r="21" spans="1:10" x14ac:dyDescent="0.25">
      <c r="B21" s="6"/>
      <c r="C21" s="6"/>
      <c r="D21" s="6"/>
      <c r="E21" s="6"/>
      <c r="F21" s="6"/>
      <c r="G21" s="6"/>
    </row>
    <row r="22" spans="1:10" x14ac:dyDescent="0.25">
      <c r="A22" s="18" t="s">
        <v>6</v>
      </c>
      <c r="B22" s="6"/>
      <c r="C22" s="6"/>
      <c r="D22" s="6"/>
      <c r="E22" s="6"/>
      <c r="F22" s="6"/>
      <c r="G22" s="6"/>
    </row>
    <row r="23" spans="1:10" x14ac:dyDescent="0.25">
      <c r="A23" s="18" t="s">
        <v>116</v>
      </c>
      <c r="B23" s="6">
        <f>B17</f>
        <v>1682863294.9126666</v>
      </c>
      <c r="C23" s="39"/>
      <c r="D23" s="6"/>
      <c r="E23" s="6"/>
      <c r="F23" s="6"/>
      <c r="G23" s="34"/>
      <c r="H23" s="20"/>
    </row>
    <row r="24" spans="1:10" x14ac:dyDescent="0.25">
      <c r="A24" s="18" t="s">
        <v>117</v>
      </c>
      <c r="B24" s="6">
        <f>'I Trimestre'!B24+'II Trimestre'!B24</f>
        <v>2104035279.04</v>
      </c>
      <c r="C24" s="38"/>
      <c r="D24" s="6"/>
      <c r="E24" s="6"/>
      <c r="F24" s="6"/>
      <c r="G24" s="6"/>
      <c r="H24" s="20"/>
    </row>
    <row r="25" spans="1:10" x14ac:dyDescent="0.25">
      <c r="B25" s="6"/>
      <c r="C25" s="6"/>
      <c r="D25" s="6"/>
      <c r="E25" s="6"/>
      <c r="F25" s="6"/>
      <c r="G25" s="6"/>
    </row>
    <row r="26" spans="1:10" x14ac:dyDescent="0.25">
      <c r="A26" s="16" t="s">
        <v>7</v>
      </c>
      <c r="B26" s="6"/>
      <c r="C26" s="6"/>
      <c r="D26" s="6"/>
      <c r="E26" s="6"/>
      <c r="F26" s="6"/>
      <c r="G26" s="6"/>
    </row>
    <row r="27" spans="1:10" x14ac:dyDescent="0.25">
      <c r="A27" s="16" t="s">
        <v>63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s="16" t="s">
        <v>119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>
        <v>1.01</v>
      </c>
      <c r="H28" s="6">
        <v>1.01</v>
      </c>
      <c r="I28" s="6">
        <v>1.01</v>
      </c>
      <c r="J28" s="6">
        <v>1.01</v>
      </c>
    </row>
    <row r="29" spans="1:10" x14ac:dyDescent="0.25">
      <c r="A29" s="16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0" x14ac:dyDescent="0.25">
      <c r="B30" s="6"/>
      <c r="C30" s="6"/>
      <c r="D30" s="6"/>
      <c r="E30" s="6"/>
      <c r="F30" s="6"/>
      <c r="G30" s="6"/>
    </row>
    <row r="31" spans="1:10" x14ac:dyDescent="0.25">
      <c r="A31" s="16" t="s">
        <v>9</v>
      </c>
      <c r="B31" s="6"/>
      <c r="C31" s="6"/>
      <c r="D31" s="6"/>
      <c r="E31" s="6"/>
      <c r="F31" s="6"/>
      <c r="G31" s="6"/>
    </row>
    <row r="32" spans="1:10" x14ac:dyDescent="0.25">
      <c r="A32" s="16" t="s">
        <v>64</v>
      </c>
      <c r="B32" s="6">
        <f>B16/B27</f>
        <v>559800559.8686868</v>
      </c>
      <c r="C32" s="6">
        <f t="shared" ref="C32:J32" si="2">C16/C27</f>
        <v>6403333.333333333</v>
      </c>
      <c r="D32" s="6">
        <f t="shared" si="2"/>
        <v>0</v>
      </c>
      <c r="E32" s="6">
        <f t="shared" si="2"/>
        <v>0</v>
      </c>
      <c r="F32" s="6">
        <f t="shared" si="2"/>
        <v>0</v>
      </c>
      <c r="G32" s="6">
        <f t="shared" si="2"/>
        <v>336957148.939394</v>
      </c>
      <c r="H32" s="6">
        <f t="shared" si="2"/>
        <v>0</v>
      </c>
      <c r="I32" s="6">
        <f t="shared" si="2"/>
        <v>77676767.676767677</v>
      </c>
      <c r="J32" s="6">
        <f t="shared" si="2"/>
        <v>138763309.91919193</v>
      </c>
    </row>
    <row r="33" spans="1:10" x14ac:dyDescent="0.25">
      <c r="A33" s="16" t="s">
        <v>120</v>
      </c>
      <c r="B33" s="6">
        <f>B18/B28</f>
        <v>488698271.64800978</v>
      </c>
      <c r="C33" s="6">
        <f t="shared" ref="C33:J33" si="3">C18/C28</f>
        <v>0</v>
      </c>
      <c r="D33" s="6">
        <f t="shared" si="3"/>
        <v>0</v>
      </c>
      <c r="E33" s="6">
        <f t="shared" si="3"/>
        <v>0</v>
      </c>
      <c r="F33" s="6">
        <f t="shared" si="3"/>
        <v>5022692.3216811484</v>
      </c>
      <c r="G33" s="6">
        <f t="shared" si="3"/>
        <v>354143240.66316432</v>
      </c>
      <c r="H33" s="6">
        <f t="shared" si="3"/>
        <v>74257425.74257426</v>
      </c>
      <c r="I33" s="6">
        <f t="shared" si="3"/>
        <v>0</v>
      </c>
      <c r="J33" s="6">
        <f t="shared" si="3"/>
        <v>55274912.920590021</v>
      </c>
    </row>
    <row r="34" spans="1:10" x14ac:dyDescent="0.25">
      <c r="A34" s="16" t="s">
        <v>65</v>
      </c>
      <c r="B34" s="6" t="e">
        <f>B32/B10</f>
        <v>#VALUE!</v>
      </c>
      <c r="C34" s="6" t="e">
        <f t="shared" ref="C34:J34" si="4">C32/C10</f>
        <v>#DIV/0!</v>
      </c>
      <c r="D34" s="6" t="e">
        <f t="shared" si="4"/>
        <v>#DIV/0!</v>
      </c>
      <c r="E34" s="6" t="e">
        <f t="shared" si="4"/>
        <v>#DIV/0!</v>
      </c>
      <c r="F34" s="6" t="e">
        <f t="shared" si="4"/>
        <v>#DIV/0!</v>
      </c>
      <c r="G34" s="6">
        <f t="shared" si="4"/>
        <v>17734586.786283895</v>
      </c>
      <c r="H34" s="6" t="e">
        <f t="shared" si="4"/>
        <v>#DIV/0!</v>
      </c>
      <c r="I34" s="6">
        <f t="shared" si="4"/>
        <v>611628.0919430526</v>
      </c>
      <c r="J34" s="6" t="e">
        <f t="shared" si="4"/>
        <v>#DIV/0!</v>
      </c>
    </row>
    <row r="35" spans="1:10" x14ac:dyDescent="0.25">
      <c r="A35" s="16" t="s">
        <v>121</v>
      </c>
      <c r="B35" s="6" t="e">
        <f>B33/B12</f>
        <v>#VALUE!</v>
      </c>
      <c r="C35" s="6" t="e">
        <f t="shared" ref="C35:J35" si="5">C33/C12</f>
        <v>#DIV/0!</v>
      </c>
      <c r="D35" s="6" t="e">
        <f t="shared" si="5"/>
        <v>#DIV/0!</v>
      </c>
      <c r="E35" s="6" t="e">
        <f t="shared" si="5"/>
        <v>#DIV/0!</v>
      </c>
      <c r="F35" s="6">
        <f t="shared" si="5"/>
        <v>36396.321171602525</v>
      </c>
      <c r="G35" s="6">
        <f t="shared" si="5"/>
        <v>14165729.626526572</v>
      </c>
      <c r="H35" s="6" t="e">
        <f t="shared" si="5"/>
        <v>#DIV/0!</v>
      </c>
      <c r="I35" s="6">
        <f t="shared" si="5"/>
        <v>0</v>
      </c>
      <c r="J35" s="6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6"/>
    </row>
    <row r="37" spans="1:10" x14ac:dyDescent="0.25">
      <c r="A37" s="17" t="s">
        <v>10</v>
      </c>
      <c r="B37" s="6"/>
      <c r="C37" s="6"/>
      <c r="D37" s="6"/>
      <c r="E37" s="6"/>
      <c r="F37" s="6"/>
      <c r="G37" s="6"/>
    </row>
    <row r="38" spans="1:10" x14ac:dyDescent="0.25">
      <c r="B38" s="6"/>
      <c r="C38" s="6"/>
      <c r="D38" s="6"/>
      <c r="E38" s="6"/>
      <c r="F38" s="6"/>
      <c r="G38" s="6"/>
    </row>
    <row r="39" spans="1:10" x14ac:dyDescent="0.25">
      <c r="A39" s="16" t="s">
        <v>11</v>
      </c>
      <c r="B39" s="6"/>
      <c r="C39" s="6"/>
      <c r="D39" s="6"/>
      <c r="E39" s="6"/>
      <c r="F39" s="6"/>
      <c r="G39" s="6"/>
    </row>
    <row r="40" spans="1:10" x14ac:dyDescent="0.25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6"/>
    </row>
    <row r="43" spans="1:10" x14ac:dyDescent="0.25">
      <c r="A43" s="16" t="s">
        <v>14</v>
      </c>
      <c r="B43" s="6"/>
      <c r="C43" s="6"/>
      <c r="D43" s="6"/>
      <c r="E43" s="6"/>
      <c r="F43" s="6"/>
      <c r="G43" s="6"/>
    </row>
    <row r="44" spans="1:10" x14ac:dyDescent="0.25">
      <c r="A44" s="16" t="s">
        <v>15</v>
      </c>
      <c r="B44" s="6" t="e">
        <f>B12/B11*100</f>
        <v>#VALUE!</v>
      </c>
      <c r="C44" s="6" t="e">
        <f t="shared" ref="C44:J44" si="6">C12/C11*100</f>
        <v>#DIV/0!</v>
      </c>
      <c r="D44" s="6" t="e">
        <f t="shared" si="6"/>
        <v>#DIV/0!</v>
      </c>
      <c r="E44" s="6" t="e">
        <f t="shared" si="6"/>
        <v>#DIV/0!</v>
      </c>
      <c r="F44" s="6">
        <f t="shared" si="6"/>
        <v>246.42857142857144</v>
      </c>
      <c r="G44" s="6">
        <f t="shared" si="6"/>
        <v>100</v>
      </c>
      <c r="H44" s="6" t="e">
        <f t="shared" si="6"/>
        <v>#DIV/0!</v>
      </c>
      <c r="I44" s="6">
        <f t="shared" si="6"/>
        <v>110.00000000000001</v>
      </c>
      <c r="J44" s="6" t="e">
        <f t="shared" si="6"/>
        <v>#DIV/0!</v>
      </c>
    </row>
    <row r="45" spans="1:10" x14ac:dyDescent="0.25">
      <c r="A45" s="16" t="s">
        <v>16</v>
      </c>
      <c r="B45" s="6">
        <f>B18/B17*100</f>
        <v>29.330086160688701</v>
      </c>
      <c r="C45" s="6" t="e">
        <f t="shared" ref="C45:J45" si="7">C18/C17*100</f>
        <v>#DIV/0!</v>
      </c>
      <c r="D45" s="6" t="e">
        <f t="shared" si="7"/>
        <v>#DIV/0!</v>
      </c>
      <c r="E45" s="6" t="e">
        <f t="shared" si="7"/>
        <v>#DIV/0!</v>
      </c>
      <c r="F45" s="6">
        <f t="shared" si="7"/>
        <v>6.9957676719038808</v>
      </c>
      <c r="G45" s="6">
        <f t="shared" si="7"/>
        <v>46.174530966351973</v>
      </c>
      <c r="H45" s="6">
        <f t="shared" si="7"/>
        <v>17.005598832277553</v>
      </c>
      <c r="I45" s="6">
        <f t="shared" si="7"/>
        <v>0</v>
      </c>
      <c r="J45" s="6">
        <f t="shared" si="7"/>
        <v>18.752362718557617</v>
      </c>
    </row>
    <row r="46" spans="1:10" x14ac:dyDescent="0.25">
      <c r="A46" s="16" t="s">
        <v>17</v>
      </c>
      <c r="B46" s="6" t="e">
        <f>AVERAGE(B44:B45)</f>
        <v>#VALUE!</v>
      </c>
      <c r="C46" s="6" t="e">
        <f t="shared" ref="C46:J46" si="8">AVERAGE(C44:C45)</f>
        <v>#DIV/0!</v>
      </c>
      <c r="D46" s="6" t="e">
        <f t="shared" si="8"/>
        <v>#DIV/0!</v>
      </c>
      <c r="E46" s="6" t="e">
        <f t="shared" si="8"/>
        <v>#DIV/0!</v>
      </c>
      <c r="F46" s="6">
        <f t="shared" si="8"/>
        <v>126.71216955023766</v>
      </c>
      <c r="G46" s="6">
        <f t="shared" si="8"/>
        <v>73.087265483175983</v>
      </c>
      <c r="H46" s="6" t="e">
        <f t="shared" si="8"/>
        <v>#DIV/0!</v>
      </c>
      <c r="I46" s="6">
        <f t="shared" si="8"/>
        <v>55.000000000000007</v>
      </c>
      <c r="J46" s="6" t="e">
        <f t="shared" si="8"/>
        <v>#DIV/0!</v>
      </c>
    </row>
    <row r="47" spans="1:10" x14ac:dyDescent="0.25">
      <c r="B47" s="6"/>
      <c r="C47" s="6"/>
      <c r="D47" s="6"/>
      <c r="E47" s="6"/>
      <c r="F47" s="6"/>
      <c r="G47" s="6"/>
    </row>
    <row r="48" spans="1:10" x14ac:dyDescent="0.25">
      <c r="A48" s="16" t="s">
        <v>18</v>
      </c>
      <c r="B48" s="6"/>
      <c r="C48" s="6"/>
      <c r="D48" s="6"/>
      <c r="E48" s="6"/>
      <c r="F48" s="6"/>
      <c r="G48" s="6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9">(C12/C13)*100</f>
        <v>0</v>
      </c>
      <c r="D49" s="6">
        <f t="shared" si="9"/>
        <v>0</v>
      </c>
      <c r="E49" s="6">
        <f t="shared" si="9"/>
        <v>0</v>
      </c>
      <c r="F49" s="6">
        <f t="shared" si="9"/>
        <v>92</v>
      </c>
      <c r="G49" s="6">
        <f t="shared" si="9"/>
        <v>100</v>
      </c>
      <c r="H49" s="6" t="e">
        <f t="shared" si="9"/>
        <v>#DIV/0!</v>
      </c>
      <c r="I49" s="6">
        <f t="shared" si="9"/>
        <v>110.00000000000001</v>
      </c>
      <c r="J49" s="6" t="e">
        <f t="shared" si="9"/>
        <v>#DIV/0!</v>
      </c>
    </row>
    <row r="50" spans="1:10" x14ac:dyDescent="0.25">
      <c r="A50" s="16" t="s">
        <v>20</v>
      </c>
      <c r="B50" s="6">
        <f>B18/B19*100</f>
        <v>11.220138594532285</v>
      </c>
      <c r="C50" s="6">
        <f t="shared" ref="C50:J50" si="10">C18/C19*100</f>
        <v>0</v>
      </c>
      <c r="D50" s="6">
        <f t="shared" si="10"/>
        <v>0</v>
      </c>
      <c r="E50" s="6">
        <f t="shared" si="10"/>
        <v>0</v>
      </c>
      <c r="F50" s="6">
        <f t="shared" si="10"/>
        <v>2.2017878662313648</v>
      </c>
      <c r="G50" s="6">
        <f t="shared" si="10"/>
        <v>23.087265483041865</v>
      </c>
      <c r="H50" s="6">
        <f t="shared" si="10"/>
        <v>6.3933514055476186</v>
      </c>
      <c r="I50" s="6">
        <f t="shared" si="10"/>
        <v>0</v>
      </c>
      <c r="J50" s="6">
        <f t="shared" si="10"/>
        <v>9.3761813592788084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1">AVERAGE(C49:C50)</f>
        <v>0</v>
      </c>
      <c r="D51" s="6">
        <f t="shared" si="11"/>
        <v>0</v>
      </c>
      <c r="E51" s="6">
        <f t="shared" si="11"/>
        <v>0</v>
      </c>
      <c r="F51" s="6">
        <f t="shared" si="11"/>
        <v>47.100893933115685</v>
      </c>
      <c r="G51" s="6">
        <f t="shared" si="11"/>
        <v>61.543632741520931</v>
      </c>
      <c r="H51" s="6" t="e">
        <f t="shared" si="11"/>
        <v>#DIV/0!</v>
      </c>
      <c r="I51" s="6">
        <f t="shared" si="11"/>
        <v>55.000000000000007</v>
      </c>
      <c r="J51" s="6" t="e">
        <f t="shared" si="11"/>
        <v>#DIV/0!</v>
      </c>
    </row>
    <row r="52" spans="1:10" x14ac:dyDescent="0.25">
      <c r="B52" s="6"/>
      <c r="C52" s="6"/>
      <c r="D52" s="6"/>
      <c r="E52" s="6"/>
      <c r="F52" s="6"/>
      <c r="G52" s="6"/>
    </row>
    <row r="53" spans="1:10" x14ac:dyDescent="0.25">
      <c r="A53" s="16" t="s">
        <v>33</v>
      </c>
      <c r="B53" s="6"/>
      <c r="C53" s="6"/>
      <c r="D53" s="6"/>
      <c r="E53" s="6"/>
      <c r="F53" s="6"/>
      <c r="G53" s="6"/>
    </row>
    <row r="54" spans="1:10" x14ac:dyDescent="0.25">
      <c r="A54" s="16" t="s">
        <v>22</v>
      </c>
      <c r="B54" s="6">
        <f>B20/B18*100</f>
        <v>100</v>
      </c>
      <c r="C54" s="6" t="e">
        <f t="shared" ref="C54:J54" si="12">C20/C18*100</f>
        <v>#DIV/0!</v>
      </c>
      <c r="D54" s="6" t="e">
        <f t="shared" si="12"/>
        <v>#DIV/0!</v>
      </c>
      <c r="E54" s="6" t="e">
        <f t="shared" si="12"/>
        <v>#DIV/0!</v>
      </c>
      <c r="F54" s="6">
        <f t="shared" si="12"/>
        <v>100</v>
      </c>
      <c r="G54" s="6">
        <f t="shared" si="12"/>
        <v>100</v>
      </c>
      <c r="H54" s="6">
        <f t="shared" si="12"/>
        <v>100</v>
      </c>
      <c r="I54" s="6" t="e">
        <f t="shared" si="12"/>
        <v>#DIV/0!</v>
      </c>
      <c r="J54" s="6">
        <f t="shared" si="12"/>
        <v>100</v>
      </c>
    </row>
    <row r="55" spans="1:10" x14ac:dyDescent="0.25">
      <c r="B55" s="6"/>
      <c r="C55" s="6"/>
      <c r="D55" s="6"/>
      <c r="E55" s="6"/>
      <c r="F55" s="6"/>
      <c r="G55" s="6"/>
    </row>
    <row r="56" spans="1:10" x14ac:dyDescent="0.25">
      <c r="A56" s="16" t="s">
        <v>23</v>
      </c>
      <c r="B56" s="6"/>
      <c r="C56" s="6"/>
      <c r="D56" s="6"/>
      <c r="E56" s="6"/>
      <c r="F56" s="6"/>
      <c r="G56" s="6"/>
    </row>
    <row r="57" spans="1:10" x14ac:dyDescent="0.25">
      <c r="A57" s="16" t="s">
        <v>24</v>
      </c>
      <c r="B57" s="6" t="e">
        <f>((B12/B10)-1)*100</f>
        <v>#VALUE!</v>
      </c>
      <c r="C57" s="6" t="e">
        <f t="shared" ref="C57:J57" si="13">((C12/C10)-1)*100</f>
        <v>#DIV/0!</v>
      </c>
      <c r="D57" s="6" t="e">
        <f t="shared" si="13"/>
        <v>#DIV/0!</v>
      </c>
      <c r="E57" s="6" t="e">
        <f t="shared" si="13"/>
        <v>#DIV/0!</v>
      </c>
      <c r="F57" s="6" t="e">
        <f t="shared" si="13"/>
        <v>#DIV/0!</v>
      </c>
      <c r="G57" s="6">
        <f t="shared" si="13"/>
        <v>31.578947368421062</v>
      </c>
      <c r="H57" s="6" t="e">
        <f t="shared" si="13"/>
        <v>#DIV/0!</v>
      </c>
      <c r="I57" s="6">
        <f t="shared" si="13"/>
        <v>3.937007874015741</v>
      </c>
      <c r="J57" s="6" t="e">
        <f t="shared" si="13"/>
        <v>#DIV/0!</v>
      </c>
    </row>
    <row r="58" spans="1:10" x14ac:dyDescent="0.25">
      <c r="A58" s="16" t="s">
        <v>25</v>
      </c>
      <c r="B58" s="6">
        <f>((B33/B32)-1)*100</f>
        <v>-12.701360684125717</v>
      </c>
      <c r="C58" s="6">
        <f t="shared" ref="C58:J58" si="14">((C33/C32)-1)*100</f>
        <v>-100</v>
      </c>
      <c r="D58" s="6" t="e">
        <f t="shared" si="14"/>
        <v>#DIV/0!</v>
      </c>
      <c r="E58" s="6" t="e">
        <f t="shared" si="14"/>
        <v>#DIV/0!</v>
      </c>
      <c r="F58" s="6" t="e">
        <f t="shared" si="14"/>
        <v>#DIV/0!</v>
      </c>
      <c r="G58" s="6">
        <f t="shared" si="14"/>
        <v>5.1003790178855812</v>
      </c>
      <c r="H58" s="6" t="e">
        <f t="shared" si="14"/>
        <v>#DIV/0!</v>
      </c>
      <c r="I58" s="6">
        <f t="shared" si="14"/>
        <v>-100</v>
      </c>
      <c r="J58" s="6">
        <f t="shared" si="14"/>
        <v>-60.166046087557959</v>
      </c>
    </row>
    <row r="59" spans="1:10" x14ac:dyDescent="0.25">
      <c r="A59" s="16" t="s">
        <v>26</v>
      </c>
      <c r="B59" s="6" t="e">
        <f>((B35/B34)-1)*100</f>
        <v>#VALUE!</v>
      </c>
      <c r="C59" s="6" t="e">
        <f t="shared" ref="C59:J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 t="e">
        <f t="shared" si="15"/>
        <v>#DIV/0!</v>
      </c>
      <c r="G59" s="6">
        <f t="shared" si="15"/>
        <v>-20.123711946406964</v>
      </c>
      <c r="H59" s="6" t="e">
        <f t="shared" si="15"/>
        <v>#DIV/0!</v>
      </c>
      <c r="I59" s="6">
        <f t="shared" si="15"/>
        <v>-100</v>
      </c>
      <c r="J59" s="6" t="e">
        <f t="shared" si="15"/>
        <v>#DIV/0!</v>
      </c>
    </row>
    <row r="60" spans="1:10" x14ac:dyDescent="0.25">
      <c r="B60" s="6"/>
      <c r="C60" s="6"/>
      <c r="D60" s="6"/>
      <c r="E60" s="6"/>
      <c r="F60" s="6"/>
      <c r="G60" s="6"/>
    </row>
    <row r="61" spans="1:10" x14ac:dyDescent="0.25">
      <c r="A61" s="16" t="s">
        <v>27</v>
      </c>
      <c r="B61" s="6"/>
      <c r="C61" s="6"/>
      <c r="D61" s="6"/>
      <c r="E61" s="6"/>
      <c r="F61" s="6"/>
      <c r="G61" s="6"/>
    </row>
    <row r="62" spans="1:10" x14ac:dyDescent="0.25">
      <c r="A62" s="16" t="s">
        <v>34</v>
      </c>
      <c r="B62" s="40" t="e">
        <f>B17/(B11*6)</f>
        <v>#VALUE!</v>
      </c>
      <c r="C62" s="40" t="e">
        <f t="shared" ref="C62:J62" si="16">C17/(C11*6)</f>
        <v>#DIV/0!</v>
      </c>
      <c r="D62" s="40" t="e">
        <f t="shared" si="16"/>
        <v>#DIV/0!</v>
      </c>
      <c r="E62" s="40" t="e">
        <f t="shared" si="16"/>
        <v>#DIV/0!</v>
      </c>
      <c r="F62" s="40">
        <f t="shared" si="16"/>
        <v>215815.82824404765</v>
      </c>
      <c r="G62" s="40">
        <f t="shared" si="16"/>
        <v>5164241.92564</v>
      </c>
      <c r="H62" s="40" t="e">
        <f t="shared" si="16"/>
        <v>#DIV/0!</v>
      </c>
      <c r="I62" s="40">
        <f t="shared" si="16"/>
        <v>134682.84967592594</v>
      </c>
      <c r="J62" s="40" t="e">
        <f t="shared" si="16"/>
        <v>#DIV/0!</v>
      </c>
    </row>
    <row r="63" spans="1:10" x14ac:dyDescent="0.25">
      <c r="A63" s="16" t="s">
        <v>35</v>
      </c>
      <c r="B63" s="40" t="e">
        <f>B18/(B12*6)</f>
        <v>#VALUE!</v>
      </c>
      <c r="C63" s="40" t="e">
        <f t="shared" ref="C63:J63" si="17">C18/(C12*6)</f>
        <v>#DIV/0!</v>
      </c>
      <c r="D63" s="40" t="e">
        <f t="shared" si="17"/>
        <v>#DIV/0!</v>
      </c>
      <c r="E63" s="40" t="e">
        <f t="shared" si="17"/>
        <v>#DIV/0!</v>
      </c>
      <c r="F63" s="40">
        <f t="shared" si="17"/>
        <v>6126.7140638864248</v>
      </c>
      <c r="G63" s="40">
        <f t="shared" si="17"/>
        <v>2384564.4871319733</v>
      </c>
      <c r="H63" s="40" t="e">
        <f t="shared" si="17"/>
        <v>#DIV/0!</v>
      </c>
      <c r="I63" s="40">
        <f t="shared" si="17"/>
        <v>0</v>
      </c>
      <c r="J63" s="40" t="e">
        <f t="shared" si="17"/>
        <v>#DIV/0!</v>
      </c>
    </row>
    <row r="64" spans="1:10" x14ac:dyDescent="0.25">
      <c r="A64" s="16" t="s">
        <v>28</v>
      </c>
      <c r="B64" s="38" t="e">
        <f>(B63/B62)*B46</f>
        <v>#VALUE!</v>
      </c>
      <c r="C64" s="38" t="e">
        <f t="shared" ref="C64:J64" si="18">(C63/C62)*C46</f>
        <v>#DIV/0!</v>
      </c>
      <c r="D64" s="38" t="e">
        <f t="shared" si="18"/>
        <v>#DIV/0!</v>
      </c>
      <c r="E64" s="38" t="e">
        <f t="shared" si="18"/>
        <v>#DIV/0!</v>
      </c>
      <c r="F64" s="38">
        <f t="shared" si="18"/>
        <v>3.5971839394982559</v>
      </c>
      <c r="G64" s="38">
        <f t="shared" si="18"/>
        <v>33.747702032988968</v>
      </c>
      <c r="H64" s="38" t="e">
        <f t="shared" si="18"/>
        <v>#DIV/0!</v>
      </c>
      <c r="I64" s="38">
        <f t="shared" si="18"/>
        <v>0</v>
      </c>
      <c r="J64" s="38" t="e">
        <f t="shared" si="18"/>
        <v>#DIV/0!</v>
      </c>
    </row>
    <row r="65" spans="1:10" x14ac:dyDescent="0.25">
      <c r="A65" s="14" t="s">
        <v>38</v>
      </c>
      <c r="B65" s="40" t="e">
        <f>B17/(B11)</f>
        <v>#VALUE!</v>
      </c>
      <c r="C65" s="40" t="e">
        <f t="shared" ref="C65:J65" si="19">C17/(C11)</f>
        <v>#DIV/0!</v>
      </c>
      <c r="D65" s="40" t="e">
        <f t="shared" si="19"/>
        <v>#DIV/0!</v>
      </c>
      <c r="E65" s="40" t="e">
        <f t="shared" si="19"/>
        <v>#DIV/0!</v>
      </c>
      <c r="F65" s="40">
        <f t="shared" si="19"/>
        <v>1294894.9694642858</v>
      </c>
      <c r="G65" s="40">
        <f t="shared" si="19"/>
        <v>30985451.553839996</v>
      </c>
      <c r="H65" s="40" t="e">
        <f t="shared" si="19"/>
        <v>#DIV/0!</v>
      </c>
      <c r="I65" s="40">
        <f t="shared" si="19"/>
        <v>808097.09805555572</v>
      </c>
      <c r="J65" s="40" t="e">
        <f t="shared" si="19"/>
        <v>#DIV/0!</v>
      </c>
    </row>
    <row r="66" spans="1:10" x14ac:dyDescent="0.25">
      <c r="A66" s="14" t="s">
        <v>39</v>
      </c>
      <c r="B66" s="40" t="e">
        <f>B18/(B12)</f>
        <v>#VALUE!</v>
      </c>
      <c r="C66" s="40" t="e">
        <f t="shared" ref="C66:J66" si="20">C18/(C12)</f>
        <v>#DIV/0!</v>
      </c>
      <c r="D66" s="40" t="e">
        <f t="shared" si="20"/>
        <v>#DIV/0!</v>
      </c>
      <c r="E66" s="40" t="e">
        <f t="shared" si="20"/>
        <v>#DIV/0!</v>
      </c>
      <c r="F66" s="40">
        <f t="shared" si="20"/>
        <v>36760.284383318547</v>
      </c>
      <c r="G66" s="40">
        <f t="shared" si="20"/>
        <v>14307386.922791839</v>
      </c>
      <c r="H66" s="40" t="e">
        <f t="shared" si="20"/>
        <v>#DIV/0!</v>
      </c>
      <c r="I66" s="40">
        <f t="shared" si="20"/>
        <v>0</v>
      </c>
      <c r="J66" s="40" t="e">
        <f t="shared" si="20"/>
        <v>#DIV/0!</v>
      </c>
    </row>
    <row r="67" spans="1:10" x14ac:dyDescent="0.25">
      <c r="B67" s="6"/>
      <c r="C67" s="6"/>
      <c r="D67" s="6"/>
      <c r="E67" s="6"/>
      <c r="F67" s="6"/>
      <c r="G67" s="6"/>
    </row>
    <row r="68" spans="1:10" x14ac:dyDescent="0.25">
      <c r="A68" s="16" t="s">
        <v>29</v>
      </c>
      <c r="B68" s="6"/>
      <c r="C68" s="6"/>
      <c r="D68" s="6"/>
      <c r="E68" s="6"/>
      <c r="F68" s="6"/>
      <c r="G68" s="6"/>
    </row>
    <row r="69" spans="1:10" x14ac:dyDescent="0.25">
      <c r="A69" s="16" t="s">
        <v>30</v>
      </c>
      <c r="B69" s="38">
        <f>((B24+C24)/B23)*100</f>
        <v>125.02710620646049</v>
      </c>
      <c r="C69" s="6"/>
      <c r="D69" s="6"/>
      <c r="E69" s="6"/>
      <c r="F69" s="6"/>
      <c r="G69" s="35"/>
      <c r="H69" s="20"/>
    </row>
    <row r="70" spans="1:10" x14ac:dyDescent="0.25">
      <c r="A70" s="16" t="s">
        <v>31</v>
      </c>
      <c r="B70" s="38">
        <f>(B18/(B24+C24))*100</f>
        <v>23.458981856506515</v>
      </c>
      <c r="C70" s="6"/>
      <c r="D70" s="6"/>
      <c r="E70" s="6"/>
      <c r="F70" s="6"/>
      <c r="G70" s="6"/>
      <c r="H70" s="20"/>
    </row>
    <row r="71" spans="1:10" ht="15.75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 thickTop="1" x14ac:dyDescent="0.25"/>
    <row r="73" spans="1:10" x14ac:dyDescent="0.25">
      <c r="A73" s="10" t="s">
        <v>32</v>
      </c>
    </row>
    <row r="74" spans="1:10" x14ac:dyDescent="0.25">
      <c r="A74" s="10" t="s">
        <v>90</v>
      </c>
    </row>
    <row r="75" spans="1:10" x14ac:dyDescent="0.25">
      <c r="A75" s="11" t="s">
        <v>91</v>
      </c>
      <c r="B75" s="22"/>
      <c r="C75" s="22"/>
      <c r="D75" s="22"/>
    </row>
    <row r="76" spans="1:10" x14ac:dyDescent="0.25">
      <c r="A76" s="31" t="s">
        <v>92</v>
      </c>
      <c r="B76" s="22"/>
      <c r="C76" s="22"/>
      <c r="D76" s="22"/>
    </row>
    <row r="77" spans="1:10" x14ac:dyDescent="0.25">
      <c r="A77" s="11" t="s">
        <v>44</v>
      </c>
    </row>
    <row r="78" spans="1:10" x14ac:dyDescent="0.25">
      <c r="A78" s="30" t="s">
        <v>45</v>
      </c>
    </row>
    <row r="79" spans="1:10" x14ac:dyDescent="0.25">
      <c r="A79" s="15"/>
    </row>
    <row r="80" spans="1:10" x14ac:dyDescent="0.25">
      <c r="A80" s="15"/>
    </row>
    <row r="81" spans="1:1" x14ac:dyDescent="0.25">
      <c r="A81" s="42"/>
    </row>
    <row r="82" spans="1:1" x14ac:dyDescent="0.25">
      <c r="A82" s="23" t="s">
        <v>138</v>
      </c>
    </row>
  </sheetData>
  <mergeCells count="4">
    <mergeCell ref="A2:E2"/>
    <mergeCell ref="A4:A5"/>
    <mergeCell ref="B4:B5"/>
    <mergeCell ref="C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A49" zoomScale="90" zoomScaleNormal="90" workbookViewId="0">
      <selection activeCell="F11" sqref="F11"/>
    </sheetView>
  </sheetViews>
  <sheetFormatPr baseColWidth="10" defaultColWidth="11.42578125" defaultRowHeight="15" x14ac:dyDescent="0.25"/>
  <cols>
    <col min="1" max="1" width="55.140625" style="16" customWidth="1"/>
    <col min="2" max="2" width="23.42578125" style="16" customWidth="1"/>
    <col min="3" max="3" width="20.7109375" style="16" customWidth="1"/>
    <col min="4" max="4" width="18.85546875" style="16" customWidth="1"/>
    <col min="5" max="7" width="19.7109375" style="16" customWidth="1"/>
    <col min="8" max="9" width="16" style="16" customWidth="1"/>
    <col min="10" max="10" width="17.140625" style="16" customWidth="1"/>
    <col min="11" max="16384" width="11.42578125" style="16"/>
  </cols>
  <sheetData>
    <row r="2" spans="1:10" ht="15.75" x14ac:dyDescent="0.25">
      <c r="A2" s="74" t="s">
        <v>122</v>
      </c>
      <c r="B2" s="74"/>
      <c r="C2" s="74"/>
      <c r="D2" s="74"/>
      <c r="E2" s="74"/>
      <c r="F2" s="47"/>
    </row>
    <row r="4" spans="1:10" ht="15" customHeight="1" x14ac:dyDescent="0.25">
      <c r="A4" s="69" t="s">
        <v>0</v>
      </c>
      <c r="B4" s="71" t="s">
        <v>1</v>
      </c>
      <c r="C4" s="73" t="s">
        <v>2</v>
      </c>
      <c r="D4" s="73"/>
      <c r="E4" s="73"/>
      <c r="F4" s="73"/>
      <c r="G4" s="73"/>
      <c r="H4" s="73"/>
      <c r="I4" s="73"/>
      <c r="J4" s="73"/>
    </row>
    <row r="5" spans="1:10" ht="45.75" thickBot="1" x14ac:dyDescent="0.3">
      <c r="A5" s="70"/>
      <c r="B5" s="72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17" t="s">
        <v>3</v>
      </c>
    </row>
    <row r="8" spans="1:10" x14ac:dyDescent="0.25">
      <c r="B8" s="6"/>
      <c r="C8" s="6"/>
      <c r="D8" s="6"/>
      <c r="E8" s="6"/>
      <c r="F8" s="6"/>
      <c r="G8" s="6"/>
    </row>
    <row r="9" spans="1:10" x14ac:dyDescent="0.25">
      <c r="A9" s="16" t="s">
        <v>4</v>
      </c>
      <c r="B9" s="6"/>
      <c r="C9" s="6"/>
      <c r="D9" s="6"/>
      <c r="E9" s="6"/>
      <c r="F9" s="6"/>
      <c r="G9" s="6"/>
    </row>
    <row r="10" spans="1:10" x14ac:dyDescent="0.25">
      <c r="A10" s="18" t="s">
        <v>66</v>
      </c>
      <c r="B10" s="13" t="str">
        <f>'I Trimestre'!B10</f>
        <v>n.d</v>
      </c>
      <c r="C10" s="13">
        <f>'I Trimestre'!C10+'II Trimestre'!C10+'III Trimestre'!C10</f>
        <v>0</v>
      </c>
      <c r="D10" s="13">
        <f>'I Trimestre'!D10+'II Trimestre'!D10+'III Trimestre'!D10</f>
        <v>0</v>
      </c>
      <c r="E10" s="13">
        <f>'I Trimestre'!E10+'II Trimestre'!E10+'III Trimestre'!E10</f>
        <v>0</v>
      </c>
      <c r="F10" s="13">
        <f>'I Trimestre'!F10+'II Trimestre'!F10+'III Trimestre'!F10</f>
        <v>0</v>
      </c>
      <c r="G10" s="13">
        <f>'I Trimestre'!G10</f>
        <v>19</v>
      </c>
      <c r="H10" s="13">
        <f>'I Trimestre'!H10+'II Trimestre'!H10+'III Trimestre'!H10</f>
        <v>0</v>
      </c>
      <c r="I10" s="13">
        <f>'I Trimestre'!I10+'II Trimestre'!I10+'III Trimestre'!I10</f>
        <v>256</v>
      </c>
      <c r="J10" s="13">
        <f>'I Trimestre'!J10+'II Trimestre'!J10+'III Trimestre'!J10</f>
        <v>0</v>
      </c>
    </row>
    <row r="11" spans="1:10" x14ac:dyDescent="0.25">
      <c r="A11" s="18" t="s">
        <v>123</v>
      </c>
      <c r="B11" s="13" t="str">
        <f>'I Trimestre'!B11</f>
        <v>n.d</v>
      </c>
      <c r="C11" s="13">
        <f>'I Trimestre'!C11+'II Trimestre'!C11+'III Trimestre'!C11</f>
        <v>0</v>
      </c>
      <c r="D11" s="13">
        <f>'I Trimestre'!D11+'II Trimestre'!D11+'III Trimestre'!D11</f>
        <v>0</v>
      </c>
      <c r="E11" s="13">
        <f>'I Trimestre'!E11+'II Trimestre'!E11+'III Trimestre'!E11</f>
        <v>8</v>
      </c>
      <c r="F11" s="13">
        <f>'I Trimestre'!F11+'II Trimestre'!F11+'III Trimestre'!F11</f>
        <v>104</v>
      </c>
      <c r="G11" s="13">
        <f>'I Trimestre'!G11</f>
        <v>25</v>
      </c>
      <c r="H11" s="13">
        <f>'I Trimestre'!H11+'II Trimestre'!H11+'III Trimestre'!H11</f>
        <v>0</v>
      </c>
      <c r="I11" s="13">
        <f>'I Trimestre'!I11+'II Trimestre'!I11</f>
        <v>120</v>
      </c>
      <c r="J11" s="13">
        <f>'I Trimestre'!J11+'II Trimestre'!J11+'III Trimestre'!J11</f>
        <v>0</v>
      </c>
    </row>
    <row r="12" spans="1:10" x14ac:dyDescent="0.25">
      <c r="A12" s="18" t="s">
        <v>124</v>
      </c>
      <c r="B12" s="13" t="str">
        <f>'I Trimestre'!B12</f>
        <v>n.d</v>
      </c>
      <c r="C12" s="13">
        <f>'I Trimestre'!C12+'II Trimestre'!C12+'III Trimestre'!C12</f>
        <v>3</v>
      </c>
      <c r="D12" s="13">
        <f>'I Trimestre'!D12+'II Trimestre'!D12+'III Trimestre'!D12</f>
        <v>0</v>
      </c>
      <c r="E12" s="13">
        <f>'I Trimestre'!E12+'II Trimestre'!E12+'III Trimestre'!E12</f>
        <v>2</v>
      </c>
      <c r="F12" s="13">
        <f>'I Trimestre'!F12+'II Trimestre'!F12+'III Trimestre'!F12</f>
        <v>179</v>
      </c>
      <c r="G12" s="13">
        <f>'III Trimestre'!G12</f>
        <v>20</v>
      </c>
      <c r="H12" s="13">
        <f>'I Trimestre'!H12+'II Trimestre'!H12+'III Trimestre'!H12</f>
        <v>0</v>
      </c>
      <c r="I12" s="13">
        <f>'III Trimestre'!I12</f>
        <v>148</v>
      </c>
      <c r="J12" s="13">
        <f>'I Trimestre'!J12+'II Trimestre'!J12+'III Trimestre'!J12</f>
        <v>0</v>
      </c>
    </row>
    <row r="13" spans="1:10" x14ac:dyDescent="0.25">
      <c r="A13" s="18" t="s">
        <v>85</v>
      </c>
      <c r="B13" s="13" t="str">
        <f>'I Trimestre'!B13</f>
        <v>n.d</v>
      </c>
      <c r="C13" s="13">
        <f>'III Trimestre'!C13</f>
        <v>20</v>
      </c>
      <c r="D13" s="13">
        <f>'III Trimestre'!D13</f>
        <v>10</v>
      </c>
      <c r="E13" s="13">
        <f>'III Trimestre'!E13</f>
        <v>8</v>
      </c>
      <c r="F13" s="13">
        <f>'III Trimestre'!F13</f>
        <v>150</v>
      </c>
      <c r="G13" s="13">
        <f>'III Trimestre'!G13</f>
        <v>25</v>
      </c>
      <c r="H13" s="13">
        <f>'III Trimestre'!H13</f>
        <v>0</v>
      </c>
      <c r="I13" s="13">
        <f>'III Trimestre'!I13</f>
        <v>120</v>
      </c>
      <c r="J13" s="13">
        <f>'III Trimestre'!J13</f>
        <v>0</v>
      </c>
    </row>
    <row r="14" spans="1:10" x14ac:dyDescent="0.25">
      <c r="B14" s="6"/>
      <c r="C14" s="6"/>
      <c r="D14" s="6"/>
      <c r="E14" s="6"/>
      <c r="F14" s="6"/>
      <c r="G14" s="6"/>
    </row>
    <row r="15" spans="1:10" x14ac:dyDescent="0.25">
      <c r="A15" s="19" t="s">
        <v>5</v>
      </c>
      <c r="B15" s="6"/>
      <c r="C15" s="6"/>
      <c r="D15" s="6"/>
      <c r="E15" s="6"/>
      <c r="F15" s="6"/>
      <c r="G15" s="6"/>
    </row>
    <row r="16" spans="1:10" x14ac:dyDescent="0.25">
      <c r="A16" s="18" t="s">
        <v>66</v>
      </c>
      <c r="B16" s="38">
        <f>SUM(C16:J16)</f>
        <v>1025606158.5799999</v>
      </c>
      <c r="C16" s="38">
        <f>'I Trimestre'!C16+'II Trimestre'!C16+'III Trimestre'!C16</f>
        <v>6339300</v>
      </c>
      <c r="D16" s="38">
        <f>'I Trimestre'!D16+'II Trimestre'!D16+'III Trimestre'!D16</f>
        <v>75710066.530000001</v>
      </c>
      <c r="E16" s="38">
        <f>'I Trimestre'!E16+'II Trimestre'!E16+'III Trimestre'!E16</f>
        <v>60000000</v>
      </c>
      <c r="F16" s="38">
        <f>'I Trimestre'!F16+'II Trimestre'!F16+'III Trimestre'!F16</f>
        <v>0</v>
      </c>
      <c r="G16" s="38">
        <f>'I Trimestre'!G16+'II Trimestre'!G16+'III Trimestre'!G16</f>
        <v>553630103.48000002</v>
      </c>
      <c r="H16" s="38">
        <f>'I Trimestre'!H16+'II Trimestre'!H16+'III Trimestre'!H16</f>
        <v>0</v>
      </c>
      <c r="I16" s="38">
        <f>'I Trimestre'!I16+'II Trimestre'!I16+'III Trimestre'!I16</f>
        <v>136700000</v>
      </c>
      <c r="J16" s="38">
        <f>'I Trimestre'!J16+'II Trimestre'!J16+'III Trimestre'!J16</f>
        <v>193226688.56999999</v>
      </c>
    </row>
    <row r="17" spans="1:12" x14ac:dyDescent="0.25">
      <c r="A17" s="18" t="s">
        <v>123</v>
      </c>
      <c r="B17" s="38">
        <f t="shared" ref="B17:B20" si="0">SUM(C17:J17)</f>
        <v>2922661897.0323334</v>
      </c>
      <c r="C17" s="38">
        <f>'I Trimestre'!C17+'II Trimestre'!C17+'III Trimestre'!C17</f>
        <v>0</v>
      </c>
      <c r="D17" s="38">
        <f>'I Trimestre'!D17+'II Trimestre'!D17+'III Trimestre'!D17</f>
        <v>0</v>
      </c>
      <c r="E17" s="38">
        <f>'I Trimestre'!E17+'II Trimestre'!E17+'III Trimestre'!E17</f>
        <v>160000000</v>
      </c>
      <c r="F17" s="38">
        <f>'I Trimestre'!F17+'II Trimestre'!F17+'III Trimestre'!F17</f>
        <v>153136696.21000001</v>
      </c>
      <c r="G17" s="38">
        <f>'I Trimestre'!G17+'II Trimestre'!G17+'III Trimestre'!G17</f>
        <v>1161954433.2690001</v>
      </c>
      <c r="H17" s="38">
        <f>'I Trimestre'!H17+'II Trimestre'!H17+'III Trimestre'!H17</f>
        <v>807062440.01999998</v>
      </c>
      <c r="I17" s="38">
        <f>'I Trimestre'!I17+'II Trimestre'!I17+'III Trimestre'!I17</f>
        <v>193943303.53333336</v>
      </c>
      <c r="J17" s="38">
        <f>'I Trimestre'!J17+'II Trimestre'!J17+'III Trimestre'!J17</f>
        <v>446565024</v>
      </c>
    </row>
    <row r="18" spans="1:12" x14ac:dyDescent="0.25">
      <c r="A18" s="18" t="s">
        <v>124</v>
      </c>
      <c r="B18" s="38">
        <f t="shared" si="0"/>
        <v>2168042420.2344899</v>
      </c>
      <c r="C18" s="38">
        <f>'I Trimestre'!C18+'II Trimestre'!C18+'III Trimestre'!C18</f>
        <v>54000000</v>
      </c>
      <c r="D18" s="38">
        <f>'I Trimestre'!D18+'II Trimestre'!D18+'III Trimestre'!D18</f>
        <v>0</v>
      </c>
      <c r="E18" s="38">
        <f>'I Trimestre'!E18+'II Trimestre'!E18+'III Trimestre'!E18</f>
        <v>12845513.92</v>
      </c>
      <c r="F18" s="38">
        <f>'I Trimestre'!F18+'II Trimestre'!F18+'III Trimestre'!F18</f>
        <v>5072919.2448979598</v>
      </c>
      <c r="G18" s="38">
        <f>'I Trimestre'!G18+'II Trimestre'!G18+'III Trimestre'!G18</f>
        <v>685541780.53979588</v>
      </c>
      <c r="H18" s="38">
        <f>'I Trimestre'!H18+'II Trimestre'!H18+'III Trimestre'!H18</f>
        <v>1196640009.1500001</v>
      </c>
      <c r="I18" s="38">
        <f>'I Trimestre'!I18+'II Trimestre'!I18+'III Trimestre'!I18</f>
        <v>0</v>
      </c>
      <c r="J18" s="38">
        <f>'I Trimestre'!J18+'II Trimestre'!J18+'III Trimestre'!J18</f>
        <v>213942197.37979594</v>
      </c>
    </row>
    <row r="19" spans="1:12" x14ac:dyDescent="0.25">
      <c r="A19" s="18" t="s">
        <v>85</v>
      </c>
      <c r="B19" s="38">
        <f t="shared" si="0"/>
        <v>4399101225.0510006</v>
      </c>
      <c r="C19" s="38">
        <f>'III Trimestre'!C19</f>
        <v>360000000</v>
      </c>
      <c r="D19" s="38">
        <f>'III Trimestre'!D19</f>
        <v>40000000</v>
      </c>
      <c r="E19" s="38">
        <f>'III Trimestre'!E19</f>
        <v>160000000</v>
      </c>
      <c r="F19" s="38">
        <f>'III Trimestre'!F19</f>
        <v>230400000.05000004</v>
      </c>
      <c r="G19" s="38">
        <f>'III Trimestre'!G19</f>
        <v>1549272577.7010002</v>
      </c>
      <c r="H19" s="38">
        <f>'III Trimestre'!H19</f>
        <v>1173093660</v>
      </c>
      <c r="I19" s="38">
        <f>'III Trimestre'!I19</f>
        <v>290914955.30000007</v>
      </c>
      <c r="J19" s="38">
        <f>'III Trimestre'!J19</f>
        <v>595420032</v>
      </c>
    </row>
    <row r="20" spans="1:12" x14ac:dyDescent="0.25">
      <c r="A20" s="18" t="s">
        <v>125</v>
      </c>
      <c r="B20" s="38">
        <f t="shared" si="0"/>
        <v>2168042420.2344899</v>
      </c>
      <c r="C20" s="6">
        <f>C18</f>
        <v>54000000</v>
      </c>
      <c r="D20" s="6">
        <f t="shared" ref="D20:J20" si="1">D18</f>
        <v>0</v>
      </c>
      <c r="E20" s="6">
        <f t="shared" si="1"/>
        <v>12845513.92</v>
      </c>
      <c r="F20" s="6">
        <f t="shared" si="1"/>
        <v>5072919.2448979598</v>
      </c>
      <c r="G20" s="6">
        <f t="shared" si="1"/>
        <v>685541780.53979588</v>
      </c>
      <c r="H20" s="6">
        <f t="shared" si="1"/>
        <v>1196640009.1500001</v>
      </c>
      <c r="I20" s="6">
        <f t="shared" si="1"/>
        <v>0</v>
      </c>
      <c r="J20" s="6">
        <f t="shared" si="1"/>
        <v>213942197.37979594</v>
      </c>
    </row>
    <row r="21" spans="1:12" x14ac:dyDescent="0.25">
      <c r="B21" s="6"/>
      <c r="C21" s="6"/>
      <c r="D21" s="6"/>
      <c r="E21" s="6"/>
      <c r="F21" s="6"/>
      <c r="G21" s="6"/>
    </row>
    <row r="22" spans="1:12" x14ac:dyDescent="0.25">
      <c r="A22" s="18" t="s">
        <v>6</v>
      </c>
      <c r="B22" s="6"/>
      <c r="C22" s="6"/>
      <c r="D22" s="6"/>
      <c r="E22" s="6"/>
      <c r="F22" s="6"/>
      <c r="G22" s="6"/>
    </row>
    <row r="23" spans="1:12" x14ac:dyDescent="0.25">
      <c r="A23" s="18" t="s">
        <v>123</v>
      </c>
      <c r="B23" s="6">
        <f>B17</f>
        <v>2922661897.0323334</v>
      </c>
      <c r="C23" s="39"/>
      <c r="D23" s="6"/>
      <c r="E23" s="6"/>
      <c r="F23" s="6"/>
      <c r="G23" s="34"/>
      <c r="H23" s="20"/>
    </row>
    <row r="24" spans="1:12" x14ac:dyDescent="0.25">
      <c r="A24" s="18" t="s">
        <v>124</v>
      </c>
      <c r="B24" s="6">
        <f>'I Trimestre'!B24+'II Trimestre'!B24+'III Trimestre'!B24</f>
        <v>3064582394.3699999</v>
      </c>
      <c r="C24" s="38"/>
      <c r="D24" s="6"/>
      <c r="E24" s="6"/>
      <c r="F24" s="6"/>
      <c r="G24" s="6"/>
      <c r="H24" s="20"/>
    </row>
    <row r="25" spans="1:12" x14ac:dyDescent="0.25">
      <c r="B25" s="6"/>
      <c r="C25" s="6"/>
      <c r="D25" s="6"/>
      <c r="E25" s="6"/>
      <c r="F25" s="6"/>
      <c r="G25" s="6"/>
    </row>
    <row r="26" spans="1:12" x14ac:dyDescent="0.25">
      <c r="A26" s="16" t="s">
        <v>7</v>
      </c>
      <c r="B26" s="6"/>
      <c r="C26" s="6"/>
      <c r="D26" s="6"/>
      <c r="E26" s="6"/>
      <c r="F26" s="6"/>
      <c r="G26" s="6"/>
    </row>
    <row r="27" spans="1:12" x14ac:dyDescent="0.25">
      <c r="A27" s="16" t="s">
        <v>67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2" x14ac:dyDescent="0.25">
      <c r="A28" s="16" t="s">
        <v>126</v>
      </c>
      <c r="B28" s="59">
        <v>0.99</v>
      </c>
      <c r="C28" s="59">
        <v>0.99</v>
      </c>
      <c r="D28" s="59">
        <v>0.99</v>
      </c>
      <c r="E28" s="59">
        <v>0.99</v>
      </c>
      <c r="F28" s="59">
        <v>0.99</v>
      </c>
      <c r="G28" s="59">
        <v>0.99</v>
      </c>
      <c r="H28" s="59">
        <v>0.99</v>
      </c>
      <c r="I28" s="59">
        <v>0.99</v>
      </c>
      <c r="J28" s="59">
        <v>0.99</v>
      </c>
      <c r="K28" s="6"/>
      <c r="L28" s="6"/>
    </row>
    <row r="29" spans="1:12" x14ac:dyDescent="0.25">
      <c r="A29" s="16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2" x14ac:dyDescent="0.25">
      <c r="B30" s="6"/>
      <c r="C30" s="6"/>
      <c r="D30" s="6"/>
      <c r="E30" s="6"/>
      <c r="F30" s="6"/>
      <c r="G30" s="6"/>
    </row>
    <row r="31" spans="1:12" x14ac:dyDescent="0.25">
      <c r="A31" s="16" t="s">
        <v>9</v>
      </c>
      <c r="B31" s="6"/>
      <c r="C31" s="6"/>
      <c r="D31" s="6"/>
      <c r="E31" s="6"/>
      <c r="F31" s="6"/>
      <c r="G31" s="6"/>
    </row>
    <row r="32" spans="1:12" x14ac:dyDescent="0.25">
      <c r="A32" s="16" t="s">
        <v>68</v>
      </c>
      <c r="B32" s="6">
        <f>B16/B27</f>
        <v>1035965816.7474747</v>
      </c>
      <c r="C32" s="6">
        <f t="shared" ref="C32:J32" si="2">C16/C27</f>
        <v>6403333.333333333</v>
      </c>
      <c r="D32" s="6">
        <f t="shared" si="2"/>
        <v>76474814.676767677</v>
      </c>
      <c r="E32" s="6">
        <f t="shared" si="2"/>
        <v>60606060.606060609</v>
      </c>
      <c r="F32" s="6">
        <f t="shared" si="2"/>
        <v>0</v>
      </c>
      <c r="G32" s="6">
        <f t="shared" si="2"/>
        <v>559222326.74747479</v>
      </c>
      <c r="H32" s="6">
        <f t="shared" si="2"/>
        <v>0</v>
      </c>
      <c r="I32" s="6">
        <f t="shared" si="2"/>
        <v>138080808.08080807</v>
      </c>
      <c r="J32" s="6">
        <f t="shared" si="2"/>
        <v>195178473.30303031</v>
      </c>
    </row>
    <row r="33" spans="1:10" x14ac:dyDescent="0.25">
      <c r="A33" s="16" t="s">
        <v>127</v>
      </c>
      <c r="B33" s="6">
        <f>B18/B28</f>
        <v>2189941838.620697</v>
      </c>
      <c r="C33" s="6">
        <f t="shared" ref="C33:J33" si="3">C18/C28</f>
        <v>54545454.545454547</v>
      </c>
      <c r="D33" s="6">
        <f t="shared" si="3"/>
        <v>0</v>
      </c>
      <c r="E33" s="6">
        <f t="shared" si="3"/>
        <v>12975266.585858585</v>
      </c>
      <c r="F33" s="6">
        <f t="shared" si="3"/>
        <v>5124160.8534322828</v>
      </c>
      <c r="G33" s="6">
        <f t="shared" si="3"/>
        <v>692466444.98969281</v>
      </c>
      <c r="H33" s="6">
        <f t="shared" si="3"/>
        <v>1208727281.969697</v>
      </c>
      <c r="I33" s="6">
        <f t="shared" si="3"/>
        <v>0</v>
      </c>
      <c r="J33" s="6">
        <f t="shared" si="3"/>
        <v>216103229.67656156</v>
      </c>
    </row>
    <row r="34" spans="1:10" x14ac:dyDescent="0.25">
      <c r="A34" s="16" t="s">
        <v>69</v>
      </c>
      <c r="B34" s="6" t="e">
        <f>B32/B10</f>
        <v>#VALUE!</v>
      </c>
      <c r="C34" s="6" t="e">
        <f t="shared" ref="C34:J34" si="4">C32/C10</f>
        <v>#DIV/0!</v>
      </c>
      <c r="D34" s="6" t="e">
        <f t="shared" si="4"/>
        <v>#DIV/0!</v>
      </c>
      <c r="E34" s="6" t="e">
        <f t="shared" si="4"/>
        <v>#DIV/0!</v>
      </c>
      <c r="F34" s="6" t="e">
        <f t="shared" si="4"/>
        <v>#DIV/0!</v>
      </c>
      <c r="G34" s="6">
        <f t="shared" si="4"/>
        <v>29432754.039340779</v>
      </c>
      <c r="H34" s="6" t="e">
        <f t="shared" si="4"/>
        <v>#DIV/0!</v>
      </c>
      <c r="I34" s="6">
        <f t="shared" si="4"/>
        <v>539378.15656565654</v>
      </c>
      <c r="J34" s="6" t="e">
        <f t="shared" si="4"/>
        <v>#DIV/0!</v>
      </c>
    </row>
    <row r="35" spans="1:10" x14ac:dyDescent="0.25">
      <c r="A35" s="16" t="s">
        <v>128</v>
      </c>
      <c r="B35" s="6" t="e">
        <f>B33/B12</f>
        <v>#VALUE!</v>
      </c>
      <c r="C35" s="6">
        <f t="shared" ref="C35:J35" si="5">C33/C12</f>
        <v>18181818.181818184</v>
      </c>
      <c r="D35" s="6" t="e">
        <f t="shared" si="5"/>
        <v>#DIV/0!</v>
      </c>
      <c r="E35" s="6">
        <f t="shared" si="5"/>
        <v>6487633.2929292927</v>
      </c>
      <c r="F35" s="6">
        <f t="shared" si="5"/>
        <v>28626.596946549067</v>
      </c>
      <c r="G35" s="6">
        <f t="shared" si="5"/>
        <v>34623322.249484643</v>
      </c>
      <c r="H35" s="6" t="e">
        <f t="shared" si="5"/>
        <v>#DIV/0!</v>
      </c>
      <c r="I35" s="6">
        <f t="shared" si="5"/>
        <v>0</v>
      </c>
      <c r="J35" s="6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6"/>
    </row>
    <row r="37" spans="1:10" x14ac:dyDescent="0.25">
      <c r="A37" s="17" t="s">
        <v>10</v>
      </c>
      <c r="B37" s="6"/>
      <c r="C37" s="6"/>
      <c r="D37" s="6"/>
      <c r="E37" s="6"/>
      <c r="F37" s="6"/>
      <c r="G37" s="6"/>
    </row>
    <row r="38" spans="1:10" x14ac:dyDescent="0.25">
      <c r="B38" s="6"/>
      <c r="C38" s="6"/>
      <c r="D38" s="6"/>
      <c r="E38" s="6"/>
      <c r="F38" s="6"/>
      <c r="G38" s="6"/>
    </row>
    <row r="39" spans="1:10" x14ac:dyDescent="0.25">
      <c r="A39" s="16" t="s">
        <v>11</v>
      </c>
      <c r="B39" s="6"/>
      <c r="C39" s="6"/>
      <c r="D39" s="6"/>
      <c r="E39" s="6"/>
      <c r="F39" s="6"/>
      <c r="G39" s="6"/>
    </row>
    <row r="40" spans="1:10" x14ac:dyDescent="0.25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6"/>
    </row>
    <row r="43" spans="1:10" x14ac:dyDescent="0.25">
      <c r="A43" s="16" t="s">
        <v>14</v>
      </c>
      <c r="B43" s="6"/>
      <c r="C43" s="6"/>
      <c r="D43" s="6"/>
      <c r="E43" s="6"/>
      <c r="F43" s="6"/>
      <c r="G43" s="6"/>
    </row>
    <row r="44" spans="1:10" x14ac:dyDescent="0.25">
      <c r="A44" s="16" t="s">
        <v>15</v>
      </c>
      <c r="B44" s="6" t="e">
        <f>B12/B11*100</f>
        <v>#VALUE!</v>
      </c>
      <c r="C44" s="6" t="e">
        <f t="shared" ref="C44:J44" si="6">C12/C11*100</f>
        <v>#DIV/0!</v>
      </c>
      <c r="D44" s="6" t="e">
        <f t="shared" si="6"/>
        <v>#DIV/0!</v>
      </c>
      <c r="E44" s="6">
        <f t="shared" si="6"/>
        <v>25</v>
      </c>
      <c r="F44" s="6">
        <f t="shared" si="6"/>
        <v>172.11538461538461</v>
      </c>
      <c r="G44" s="6">
        <f t="shared" si="6"/>
        <v>80</v>
      </c>
      <c r="H44" s="6" t="e">
        <f t="shared" si="6"/>
        <v>#DIV/0!</v>
      </c>
      <c r="I44" s="6">
        <f t="shared" si="6"/>
        <v>123.33333333333334</v>
      </c>
      <c r="J44" s="6" t="e">
        <f t="shared" si="6"/>
        <v>#DIV/0!</v>
      </c>
    </row>
    <row r="45" spans="1:10" x14ac:dyDescent="0.25">
      <c r="A45" s="16" t="s">
        <v>16</v>
      </c>
      <c r="B45" s="6">
        <f>B18/B17*100</f>
        <v>74.180404597463607</v>
      </c>
      <c r="C45" s="6" t="e">
        <f t="shared" ref="C45:J45" si="7">C18/C17*100</f>
        <v>#DIV/0!</v>
      </c>
      <c r="D45" s="6" t="e">
        <f t="shared" si="7"/>
        <v>#DIV/0!</v>
      </c>
      <c r="E45" s="6">
        <f t="shared" si="7"/>
        <v>8.0284461999999994</v>
      </c>
      <c r="F45" s="6">
        <f t="shared" si="7"/>
        <v>3.3126738204808501</v>
      </c>
      <c r="G45" s="6">
        <f t="shared" si="7"/>
        <v>58.999024480772256</v>
      </c>
      <c r="H45" s="6">
        <f t="shared" si="7"/>
        <v>148.27105683673568</v>
      </c>
      <c r="I45" s="6">
        <f t="shared" si="7"/>
        <v>0</v>
      </c>
      <c r="J45" s="6">
        <f t="shared" si="7"/>
        <v>47.908408827780463</v>
      </c>
    </row>
    <row r="46" spans="1:10" x14ac:dyDescent="0.25">
      <c r="A46" s="16" t="s">
        <v>17</v>
      </c>
      <c r="B46" s="6" t="e">
        <f>AVERAGE(B44:B45)</f>
        <v>#VALUE!</v>
      </c>
      <c r="C46" s="6" t="e">
        <f t="shared" ref="C46:J46" si="8">AVERAGE(C44:C45)</f>
        <v>#DIV/0!</v>
      </c>
      <c r="D46" s="6" t="e">
        <f t="shared" si="8"/>
        <v>#DIV/0!</v>
      </c>
      <c r="E46" s="6">
        <f t="shared" si="8"/>
        <v>16.514223099999999</v>
      </c>
      <c r="F46" s="6">
        <f t="shared" si="8"/>
        <v>87.714029217932733</v>
      </c>
      <c r="G46" s="6">
        <f t="shared" si="8"/>
        <v>69.499512240386125</v>
      </c>
      <c r="H46" s="6" t="e">
        <f t="shared" si="8"/>
        <v>#DIV/0!</v>
      </c>
      <c r="I46" s="6">
        <f t="shared" si="8"/>
        <v>61.666666666666671</v>
      </c>
      <c r="J46" s="6" t="e">
        <f t="shared" si="8"/>
        <v>#DIV/0!</v>
      </c>
    </row>
    <row r="47" spans="1:10" x14ac:dyDescent="0.25">
      <c r="B47" s="6"/>
      <c r="C47" s="6"/>
      <c r="D47" s="6"/>
      <c r="E47" s="6"/>
      <c r="F47" s="6"/>
      <c r="G47" s="6"/>
    </row>
    <row r="48" spans="1:10" x14ac:dyDescent="0.25">
      <c r="A48" s="16" t="s">
        <v>18</v>
      </c>
      <c r="B48" s="6"/>
      <c r="C48" s="6"/>
      <c r="D48" s="6"/>
      <c r="E48" s="6"/>
      <c r="F48" s="6"/>
      <c r="G48" s="6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9">(C12/C13)*100</f>
        <v>15</v>
      </c>
      <c r="D49" s="6">
        <f t="shared" si="9"/>
        <v>0</v>
      </c>
      <c r="E49" s="6">
        <f t="shared" si="9"/>
        <v>25</v>
      </c>
      <c r="F49" s="6">
        <f t="shared" si="9"/>
        <v>119.33333333333334</v>
      </c>
      <c r="G49" s="6">
        <f t="shared" si="9"/>
        <v>80</v>
      </c>
      <c r="H49" s="6" t="e">
        <f t="shared" si="9"/>
        <v>#DIV/0!</v>
      </c>
      <c r="I49" s="6">
        <f t="shared" si="9"/>
        <v>123.33333333333334</v>
      </c>
      <c r="J49" s="6" t="e">
        <f t="shared" si="9"/>
        <v>#DIV/0!</v>
      </c>
    </row>
    <row r="50" spans="1:10" x14ac:dyDescent="0.25">
      <c r="A50" s="16" t="s">
        <v>20</v>
      </c>
      <c r="B50" s="6">
        <f>B18/B19*100</f>
        <v>49.283758416114985</v>
      </c>
      <c r="C50" s="6">
        <f t="shared" ref="C50:J50" si="10">C18/C19*100</f>
        <v>15</v>
      </c>
      <c r="D50" s="6">
        <f t="shared" si="10"/>
        <v>0</v>
      </c>
      <c r="E50" s="6">
        <f t="shared" si="10"/>
        <v>8.0284461999999994</v>
      </c>
      <c r="F50" s="6">
        <f t="shared" si="10"/>
        <v>2.2017878662313648</v>
      </c>
      <c r="G50" s="6">
        <f t="shared" si="10"/>
        <v>44.249268360322134</v>
      </c>
      <c r="H50" s="6">
        <f t="shared" si="10"/>
        <v>102.00720112578223</v>
      </c>
      <c r="I50" s="6">
        <f t="shared" si="10"/>
        <v>0</v>
      </c>
      <c r="J50" s="6">
        <f t="shared" si="10"/>
        <v>35.931306620835343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1">AVERAGE(C49:C50)</f>
        <v>15</v>
      </c>
      <c r="D51" s="6">
        <f t="shared" si="11"/>
        <v>0</v>
      </c>
      <c r="E51" s="6">
        <f t="shared" si="11"/>
        <v>16.514223099999999</v>
      </c>
      <c r="F51" s="6">
        <f t="shared" si="11"/>
        <v>60.767560599782357</v>
      </c>
      <c r="G51" s="6">
        <f t="shared" si="11"/>
        <v>62.124634180161067</v>
      </c>
      <c r="H51" s="6" t="e">
        <f t="shared" si="11"/>
        <v>#DIV/0!</v>
      </c>
      <c r="I51" s="6">
        <f t="shared" si="11"/>
        <v>61.666666666666671</v>
      </c>
      <c r="J51" s="6" t="e">
        <f t="shared" si="11"/>
        <v>#DIV/0!</v>
      </c>
    </row>
    <row r="52" spans="1:10" x14ac:dyDescent="0.25">
      <c r="B52" s="6"/>
      <c r="C52" s="6"/>
      <c r="D52" s="6"/>
      <c r="E52" s="6"/>
      <c r="F52" s="6"/>
      <c r="G52" s="6"/>
    </row>
    <row r="53" spans="1:10" x14ac:dyDescent="0.25">
      <c r="A53" s="16" t="s">
        <v>33</v>
      </c>
      <c r="B53" s="6"/>
      <c r="C53" s="6"/>
      <c r="D53" s="6"/>
      <c r="E53" s="6"/>
      <c r="F53" s="6"/>
      <c r="G53" s="6"/>
    </row>
    <row r="54" spans="1:10" x14ac:dyDescent="0.25">
      <c r="A54" s="16" t="s">
        <v>22</v>
      </c>
      <c r="B54" s="6">
        <f>B20/B18*100</f>
        <v>100</v>
      </c>
      <c r="C54" s="6">
        <f t="shared" ref="C54:J54" si="12">C20/C18*100</f>
        <v>100</v>
      </c>
      <c r="D54" s="6" t="e">
        <f t="shared" si="12"/>
        <v>#DIV/0!</v>
      </c>
      <c r="E54" s="6">
        <f t="shared" si="12"/>
        <v>100</v>
      </c>
      <c r="F54" s="6">
        <f t="shared" si="12"/>
        <v>100</v>
      </c>
      <c r="G54" s="6">
        <f t="shared" si="12"/>
        <v>100</v>
      </c>
      <c r="H54" s="6">
        <f t="shared" si="12"/>
        <v>100</v>
      </c>
      <c r="I54" s="6" t="e">
        <f t="shared" si="12"/>
        <v>#DIV/0!</v>
      </c>
      <c r="J54" s="6">
        <f t="shared" si="12"/>
        <v>100</v>
      </c>
    </row>
    <row r="55" spans="1:10" x14ac:dyDescent="0.25">
      <c r="B55" s="6"/>
      <c r="C55" s="6"/>
      <c r="D55" s="6"/>
      <c r="E55" s="6"/>
      <c r="F55" s="6"/>
      <c r="G55" s="6"/>
    </row>
    <row r="56" spans="1:10" x14ac:dyDescent="0.25">
      <c r="A56" s="16" t="s">
        <v>23</v>
      </c>
      <c r="B56" s="6"/>
      <c r="C56" s="6"/>
      <c r="D56" s="6"/>
      <c r="E56" s="6"/>
      <c r="F56" s="6"/>
      <c r="G56" s="6"/>
    </row>
    <row r="57" spans="1:10" x14ac:dyDescent="0.25">
      <c r="A57" s="16" t="s">
        <v>24</v>
      </c>
      <c r="B57" s="6" t="e">
        <f>((B12/B10)-1)*100</f>
        <v>#VALUE!</v>
      </c>
      <c r="C57" s="6" t="e">
        <f t="shared" ref="C57:J57" si="13">((C12/C10)-1)*100</f>
        <v>#DIV/0!</v>
      </c>
      <c r="D57" s="6" t="e">
        <f t="shared" si="13"/>
        <v>#DIV/0!</v>
      </c>
      <c r="E57" s="6" t="e">
        <f t="shared" si="13"/>
        <v>#DIV/0!</v>
      </c>
      <c r="F57" s="6" t="e">
        <f t="shared" si="13"/>
        <v>#DIV/0!</v>
      </c>
      <c r="G57" s="6">
        <f t="shared" si="13"/>
        <v>5.2631578947368363</v>
      </c>
      <c r="H57" s="6" t="e">
        <f t="shared" si="13"/>
        <v>#DIV/0!</v>
      </c>
      <c r="I57" s="6">
        <f t="shared" si="13"/>
        <v>-42.1875</v>
      </c>
      <c r="J57" s="6" t="e">
        <f t="shared" si="13"/>
        <v>#DIV/0!</v>
      </c>
    </row>
    <row r="58" spans="1:10" x14ac:dyDescent="0.25">
      <c r="A58" s="16" t="s">
        <v>25</v>
      </c>
      <c r="B58" s="6">
        <f>((B33/B32)-1)*100</f>
        <v>111.39132230214442</v>
      </c>
      <c r="C58" s="6">
        <f t="shared" ref="C58:J58" si="14">((C33/C32)-1)*100</f>
        <v>751.82906630069567</v>
      </c>
      <c r="D58" s="6">
        <f t="shared" si="14"/>
        <v>-100</v>
      </c>
      <c r="E58" s="6">
        <f t="shared" si="14"/>
        <v>-78.590810133333335</v>
      </c>
      <c r="F58" s="6" t="e">
        <f t="shared" si="14"/>
        <v>#DIV/0!</v>
      </c>
      <c r="G58" s="6">
        <f t="shared" si="14"/>
        <v>23.826680708044478</v>
      </c>
      <c r="H58" s="6" t="e">
        <f t="shared" si="14"/>
        <v>#DIV/0!</v>
      </c>
      <c r="I58" s="6">
        <f t="shared" si="14"/>
        <v>-100</v>
      </c>
      <c r="J58" s="6">
        <f t="shared" si="14"/>
        <v>10.720832077133768</v>
      </c>
    </row>
    <row r="59" spans="1:10" x14ac:dyDescent="0.25">
      <c r="A59" s="16" t="s">
        <v>26</v>
      </c>
      <c r="B59" s="6" t="e">
        <f>((B35/B34)-1)*100</f>
        <v>#VALUE!</v>
      </c>
      <c r="C59" s="6" t="e">
        <f t="shared" ref="C59:J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 t="e">
        <f t="shared" si="15"/>
        <v>#DIV/0!</v>
      </c>
      <c r="G59" s="6">
        <f t="shared" si="15"/>
        <v>17.63534667264226</v>
      </c>
      <c r="H59" s="6" t="e">
        <f t="shared" si="15"/>
        <v>#DIV/0!</v>
      </c>
      <c r="I59" s="6">
        <f t="shared" si="15"/>
        <v>-100</v>
      </c>
      <c r="J59" s="6" t="e">
        <f t="shared" si="15"/>
        <v>#DIV/0!</v>
      </c>
    </row>
    <row r="60" spans="1:10" x14ac:dyDescent="0.25">
      <c r="B60" s="6"/>
      <c r="C60" s="6"/>
      <c r="D60" s="6"/>
      <c r="E60" s="6"/>
      <c r="F60" s="6"/>
      <c r="G60" s="6"/>
    </row>
    <row r="61" spans="1:10" x14ac:dyDescent="0.25">
      <c r="A61" s="16" t="s">
        <v>27</v>
      </c>
      <c r="B61" s="6"/>
      <c r="C61" s="6"/>
      <c r="D61" s="6"/>
      <c r="E61" s="6"/>
      <c r="F61" s="6"/>
      <c r="G61" s="6"/>
    </row>
    <row r="62" spans="1:10" x14ac:dyDescent="0.25">
      <c r="A62" s="16" t="s">
        <v>34</v>
      </c>
      <c r="B62" s="40" t="e">
        <f>B17/(B11*9)</f>
        <v>#VALUE!</v>
      </c>
      <c r="C62" s="40" t="e">
        <f t="shared" ref="C62:J62" si="16">C17/(C11*9)</f>
        <v>#DIV/0!</v>
      </c>
      <c r="D62" s="40" t="e">
        <f t="shared" si="16"/>
        <v>#DIV/0!</v>
      </c>
      <c r="E62" s="40">
        <f t="shared" si="16"/>
        <v>2222222.222222222</v>
      </c>
      <c r="F62" s="40">
        <f t="shared" si="16"/>
        <v>163607.58142094017</v>
      </c>
      <c r="G62" s="40">
        <f t="shared" si="16"/>
        <v>5164241.92564</v>
      </c>
      <c r="H62" s="40" t="e">
        <f t="shared" si="16"/>
        <v>#DIV/0!</v>
      </c>
      <c r="I62" s="40">
        <f t="shared" si="16"/>
        <v>179577.13290123458</v>
      </c>
      <c r="J62" s="40" t="e">
        <f t="shared" si="16"/>
        <v>#DIV/0!</v>
      </c>
    </row>
    <row r="63" spans="1:10" x14ac:dyDescent="0.25">
      <c r="A63" s="16" t="s">
        <v>35</v>
      </c>
      <c r="B63" s="40" t="e">
        <f>B18/(B12*9)</f>
        <v>#VALUE!</v>
      </c>
      <c r="C63" s="40">
        <f t="shared" ref="C63:J63" si="17">C18/(C12*9)</f>
        <v>2000000</v>
      </c>
      <c r="D63" s="40" t="e">
        <f t="shared" si="17"/>
        <v>#DIV/0!</v>
      </c>
      <c r="E63" s="40">
        <f t="shared" si="17"/>
        <v>713639.66222222219</v>
      </c>
      <c r="F63" s="40">
        <f t="shared" si="17"/>
        <v>3148.925664120397</v>
      </c>
      <c r="G63" s="40">
        <f t="shared" si="17"/>
        <v>3808565.4474433106</v>
      </c>
      <c r="H63" s="40" t="e">
        <f t="shared" si="17"/>
        <v>#DIV/0!</v>
      </c>
      <c r="I63" s="40">
        <f t="shared" si="17"/>
        <v>0</v>
      </c>
      <c r="J63" s="40" t="e">
        <f t="shared" si="17"/>
        <v>#DIV/0!</v>
      </c>
    </row>
    <row r="64" spans="1:10" x14ac:dyDescent="0.25">
      <c r="A64" s="16" t="s">
        <v>28</v>
      </c>
      <c r="B64" s="38" t="e">
        <f>(B63/B62)*B46</f>
        <v>#VALUE!</v>
      </c>
      <c r="C64" s="38" t="e">
        <f t="shared" ref="C64:J64" si="18">(C63/C62)*C46</f>
        <v>#DIV/0!</v>
      </c>
      <c r="D64" s="38" t="e">
        <f t="shared" si="18"/>
        <v>#DIV/0!</v>
      </c>
      <c r="E64" s="38">
        <f t="shared" si="18"/>
        <v>5.3033420677258887</v>
      </c>
      <c r="F64" s="38">
        <f t="shared" si="18"/>
        <v>1.6882161285491823</v>
      </c>
      <c r="G64" s="38">
        <f t="shared" si="18"/>
        <v>51.255042800903404</v>
      </c>
      <c r="H64" s="38" t="e">
        <f t="shared" si="18"/>
        <v>#DIV/0!</v>
      </c>
      <c r="I64" s="38">
        <f t="shared" si="18"/>
        <v>0</v>
      </c>
      <c r="J64" s="38" t="e">
        <f t="shared" si="18"/>
        <v>#DIV/0!</v>
      </c>
    </row>
    <row r="65" spans="1:10" x14ac:dyDescent="0.25">
      <c r="A65" s="14" t="s">
        <v>40</v>
      </c>
      <c r="B65" s="40" t="e">
        <f>B17/(B11)</f>
        <v>#VALUE!</v>
      </c>
      <c r="C65" s="40" t="e">
        <f t="shared" ref="C65:J65" si="19">C17/(C11)</f>
        <v>#DIV/0!</v>
      </c>
      <c r="D65" s="40" t="e">
        <f t="shared" si="19"/>
        <v>#DIV/0!</v>
      </c>
      <c r="E65" s="40">
        <f t="shared" si="19"/>
        <v>20000000</v>
      </c>
      <c r="F65" s="40">
        <f t="shared" si="19"/>
        <v>1472468.2327884617</v>
      </c>
      <c r="G65" s="40">
        <f t="shared" si="19"/>
        <v>46478177.330760002</v>
      </c>
      <c r="H65" s="40" t="e">
        <f t="shared" si="19"/>
        <v>#DIV/0!</v>
      </c>
      <c r="I65" s="40">
        <f t="shared" si="19"/>
        <v>1616194.1961111114</v>
      </c>
      <c r="J65" s="40" t="e">
        <f t="shared" si="19"/>
        <v>#DIV/0!</v>
      </c>
    </row>
    <row r="66" spans="1:10" x14ac:dyDescent="0.25">
      <c r="A66" s="14" t="s">
        <v>41</v>
      </c>
      <c r="B66" s="40" t="e">
        <f>B18/(B12)</f>
        <v>#VALUE!</v>
      </c>
      <c r="C66" s="40">
        <f t="shared" ref="C66:J66" si="20">C18/(C12)</f>
        <v>18000000</v>
      </c>
      <c r="D66" s="40" t="e">
        <f t="shared" si="20"/>
        <v>#DIV/0!</v>
      </c>
      <c r="E66" s="40">
        <f t="shared" si="20"/>
        <v>6422756.96</v>
      </c>
      <c r="F66" s="40">
        <f t="shared" si="20"/>
        <v>28340.330977083573</v>
      </c>
      <c r="G66" s="40">
        <f t="shared" si="20"/>
        <v>34277089.026989795</v>
      </c>
      <c r="H66" s="40" t="e">
        <f t="shared" si="20"/>
        <v>#DIV/0!</v>
      </c>
      <c r="I66" s="40">
        <f t="shared" si="20"/>
        <v>0</v>
      </c>
      <c r="J66" s="40" t="e">
        <f t="shared" si="20"/>
        <v>#DIV/0!</v>
      </c>
    </row>
    <row r="67" spans="1:10" x14ac:dyDescent="0.25">
      <c r="B67" s="6"/>
      <c r="C67" s="6"/>
      <c r="D67" s="6"/>
      <c r="E67" s="6"/>
      <c r="F67" s="6"/>
      <c r="G67" s="6"/>
    </row>
    <row r="68" spans="1:10" x14ac:dyDescent="0.25">
      <c r="A68" s="16" t="s">
        <v>29</v>
      </c>
      <c r="B68" s="6"/>
      <c r="C68" s="6"/>
      <c r="D68" s="6"/>
      <c r="E68" s="6"/>
      <c r="F68" s="6"/>
      <c r="G68" s="6"/>
    </row>
    <row r="69" spans="1:10" x14ac:dyDescent="0.25">
      <c r="A69" s="16" t="s">
        <v>30</v>
      </c>
      <c r="B69" s="38">
        <f>((B24+C24)/B23)*100</f>
        <v>104.8558643571387</v>
      </c>
      <c r="C69" s="6"/>
      <c r="D69" s="6"/>
      <c r="E69" s="6"/>
      <c r="F69" s="6"/>
      <c r="G69" s="35"/>
      <c r="H69" s="20"/>
    </row>
    <row r="70" spans="1:10" x14ac:dyDescent="0.25">
      <c r="A70" s="16" t="s">
        <v>31</v>
      </c>
      <c r="B70" s="38">
        <f>(B18/(B24+C24))*100</f>
        <v>70.745117645309193</v>
      </c>
      <c r="C70" s="6"/>
      <c r="D70" s="6"/>
      <c r="E70" s="6"/>
      <c r="F70" s="6"/>
      <c r="G70" s="6"/>
      <c r="H70" s="20"/>
    </row>
    <row r="71" spans="1:10" ht="15.75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 thickTop="1" x14ac:dyDescent="0.25"/>
    <row r="73" spans="1:10" x14ac:dyDescent="0.25">
      <c r="A73" s="10" t="s">
        <v>32</v>
      </c>
    </row>
    <row r="74" spans="1:10" x14ac:dyDescent="0.25">
      <c r="A74" s="11" t="s">
        <v>90</v>
      </c>
    </row>
    <row r="75" spans="1:10" x14ac:dyDescent="0.25">
      <c r="A75" s="11" t="s">
        <v>91</v>
      </c>
      <c r="B75" s="22"/>
      <c r="C75" s="22"/>
      <c r="D75" s="22"/>
    </row>
    <row r="76" spans="1:10" x14ac:dyDescent="0.25">
      <c r="A76" s="31" t="s">
        <v>92</v>
      </c>
      <c r="B76" s="22"/>
      <c r="C76" s="22"/>
      <c r="D76" s="22"/>
    </row>
    <row r="77" spans="1:10" x14ac:dyDescent="0.25">
      <c r="A77" s="11" t="s">
        <v>44</v>
      </c>
    </row>
    <row r="78" spans="1:10" x14ac:dyDescent="0.25">
      <c r="A78" s="30" t="s">
        <v>45</v>
      </c>
    </row>
    <row r="79" spans="1:10" x14ac:dyDescent="0.25">
      <c r="A79" s="15"/>
    </row>
    <row r="80" spans="1:10" x14ac:dyDescent="0.25">
      <c r="A80" s="15"/>
    </row>
    <row r="81" spans="1:1" x14ac:dyDescent="0.25">
      <c r="A81" s="42"/>
    </row>
    <row r="82" spans="1:1" x14ac:dyDescent="0.25">
      <c r="A82" s="23" t="s">
        <v>139</v>
      </c>
    </row>
  </sheetData>
  <mergeCells count="4">
    <mergeCell ref="A2:E2"/>
    <mergeCell ref="A4:A5"/>
    <mergeCell ref="B4:B5"/>
    <mergeCell ref="C4:J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abSelected="1" topLeftCell="A76" zoomScale="80" zoomScaleNormal="80" workbookViewId="0">
      <selection activeCell="N115" sqref="N115"/>
    </sheetView>
  </sheetViews>
  <sheetFormatPr baseColWidth="10" defaultColWidth="11.42578125" defaultRowHeight="15" x14ac:dyDescent="0.25"/>
  <cols>
    <col min="1" max="1" width="55.140625" style="16" customWidth="1"/>
    <col min="2" max="2" width="18" style="16" customWidth="1"/>
    <col min="3" max="3" width="20.7109375" style="16" customWidth="1"/>
    <col min="4" max="4" width="16.42578125" style="16" customWidth="1"/>
    <col min="5" max="5" width="16.7109375" style="16" customWidth="1"/>
    <col min="6" max="6" width="22.42578125" style="16" customWidth="1"/>
    <col min="7" max="7" width="22.5703125" style="16" customWidth="1"/>
    <col min="8" max="8" width="19.85546875" style="16" customWidth="1"/>
    <col min="9" max="9" width="15.7109375" style="16" customWidth="1"/>
    <col min="10" max="10" width="17.140625" style="16" customWidth="1"/>
    <col min="11" max="16384" width="11.42578125" style="16"/>
  </cols>
  <sheetData>
    <row r="2" spans="1:10" ht="15.75" x14ac:dyDescent="0.25">
      <c r="A2" s="74" t="s">
        <v>129</v>
      </c>
      <c r="B2" s="74"/>
      <c r="C2" s="74"/>
      <c r="D2" s="74"/>
      <c r="E2" s="74"/>
      <c r="F2" s="47"/>
    </row>
    <row r="4" spans="1:10" ht="15" customHeight="1" x14ac:dyDescent="0.25">
      <c r="A4" s="69" t="s">
        <v>0</v>
      </c>
      <c r="B4" s="71" t="s">
        <v>1</v>
      </c>
      <c r="C4" s="73" t="s">
        <v>2</v>
      </c>
      <c r="D4" s="73"/>
      <c r="E4" s="73"/>
      <c r="F4" s="73"/>
      <c r="G4" s="73"/>
      <c r="H4" s="73"/>
      <c r="I4" s="73"/>
      <c r="J4" s="73"/>
    </row>
    <row r="5" spans="1:10" ht="45.75" thickBot="1" x14ac:dyDescent="0.3">
      <c r="A5" s="70"/>
      <c r="B5" s="72"/>
      <c r="C5" s="1" t="s">
        <v>74</v>
      </c>
      <c r="D5" s="44" t="s">
        <v>76</v>
      </c>
      <c r="E5" s="2" t="s">
        <v>75</v>
      </c>
      <c r="F5" s="54" t="s">
        <v>136</v>
      </c>
      <c r="G5" s="44" t="s">
        <v>77</v>
      </c>
      <c r="H5" s="44" t="s">
        <v>79</v>
      </c>
      <c r="I5" s="44" t="s">
        <v>80</v>
      </c>
      <c r="J5" s="44" t="s">
        <v>78</v>
      </c>
    </row>
    <row r="6" spans="1:10" ht="15.75" thickTop="1" x14ac:dyDescent="0.25"/>
    <row r="7" spans="1:10" x14ac:dyDescent="0.25">
      <c r="A7" s="17" t="s">
        <v>3</v>
      </c>
    </row>
    <row r="8" spans="1:10" x14ac:dyDescent="0.25">
      <c r="B8" s="6"/>
      <c r="C8" s="6"/>
      <c r="D8" s="6"/>
      <c r="E8" s="6"/>
      <c r="F8" s="6"/>
      <c r="G8" s="6"/>
    </row>
    <row r="9" spans="1:10" x14ac:dyDescent="0.25">
      <c r="A9" s="16" t="s">
        <v>4</v>
      </c>
      <c r="B9" s="6"/>
      <c r="C9" s="6"/>
      <c r="D9" s="6"/>
      <c r="E9" s="6"/>
      <c r="F9" s="6"/>
      <c r="G9" s="6"/>
    </row>
    <row r="10" spans="1:10" x14ac:dyDescent="0.25">
      <c r="A10" s="18" t="s">
        <v>70</v>
      </c>
      <c r="B10" s="13" t="str">
        <f>'I Trimestre'!B10</f>
        <v>n.d</v>
      </c>
      <c r="C10" s="13">
        <f>'I Trimestre'!C10+'II Trimestre'!C10+'III Trimestre'!C10+'IV Trimestre'!C10</f>
        <v>16</v>
      </c>
      <c r="D10" s="13">
        <f>'I Trimestre'!D10+'II Trimestre'!D10+'III Trimestre'!D10+'IV Trimestre'!D10</f>
        <v>21</v>
      </c>
      <c r="E10" s="13">
        <f>'I Trimestre'!E10+'II Trimestre'!E10+'III Trimestre'!E10+'IV Trimestre'!E10</f>
        <v>9</v>
      </c>
      <c r="F10" s="13">
        <f>'I Trimestre'!F10+'II Trimestre'!F10+'III Trimestre'!F10+'IV Trimestre'!F10</f>
        <v>0</v>
      </c>
      <c r="G10" s="13">
        <f>'IV Trimestre'!G10</f>
        <v>19</v>
      </c>
      <c r="H10" s="13">
        <f>'I Trimestre'!H10+'II Trimestre'!H10+'III Trimestre'!H10+'IV Trimestre'!H10</f>
        <v>0</v>
      </c>
      <c r="I10" s="13">
        <f>'I Trimestre'!I10+'II Trimestre'!I10+'III Trimestre'!I10+'IV Trimestre'!I10</f>
        <v>386</v>
      </c>
      <c r="J10" s="13">
        <f>'I Trimestre'!J10+'II Trimestre'!J10+'III Trimestre'!J10+'IV Trimestre'!J10</f>
        <v>0</v>
      </c>
    </row>
    <row r="11" spans="1:10" x14ac:dyDescent="0.25">
      <c r="A11" s="18" t="s">
        <v>130</v>
      </c>
      <c r="B11" s="13" t="str">
        <f>'I Trimestre'!B11</f>
        <v>n.d</v>
      </c>
      <c r="C11" s="13">
        <f>'I Trimestre'!C11+'II Trimestre'!C11+'III Trimestre'!C11+'IV Trimestre'!C11</f>
        <v>20</v>
      </c>
      <c r="D11" s="13">
        <f>'I Trimestre'!D11+'II Trimestre'!D11+'III Trimestre'!D11+'IV Trimestre'!D11</f>
        <v>10</v>
      </c>
      <c r="E11" s="13">
        <f>'I Trimestre'!E11+'II Trimestre'!E11+'III Trimestre'!E11+'IV Trimestre'!E11</f>
        <v>8</v>
      </c>
      <c r="F11" s="13">
        <f>'I Trimestre'!F11+'II Trimestre'!F11+'III Trimestre'!F11+'IV Trimestre'!F11</f>
        <v>150</v>
      </c>
      <c r="G11" s="13">
        <f>'IV Trimestre'!G11</f>
        <v>25</v>
      </c>
      <c r="H11" s="13">
        <f>'I Trimestre'!H11+'II Trimestre'!H11+'III Trimestre'!H11+'IV Trimestre'!H11</f>
        <v>0</v>
      </c>
      <c r="I11" s="13">
        <f>'IV Trimestre'!I11</f>
        <v>120</v>
      </c>
      <c r="J11" s="13">
        <f>'I Trimestre'!J11+'II Trimestre'!J11+'III Trimestre'!J11+'IV Trimestre'!J11</f>
        <v>0</v>
      </c>
    </row>
    <row r="12" spans="1:10" x14ac:dyDescent="0.25">
      <c r="A12" s="18" t="s">
        <v>131</v>
      </c>
      <c r="B12" s="13" t="str">
        <f>'I Trimestre'!B12</f>
        <v>n.d</v>
      </c>
      <c r="C12" s="13">
        <f>'I Trimestre'!C12+'II Trimestre'!C12+'III Trimestre'!C12+'IV Trimestre'!C12</f>
        <v>6</v>
      </c>
      <c r="D12" s="13">
        <f>'I Trimestre'!D12+'II Trimestre'!D12+'III Trimestre'!D12+'IV Trimestre'!D12</f>
        <v>7</v>
      </c>
      <c r="E12" s="13">
        <f>'I Trimestre'!E12+'II Trimestre'!E12+'III Trimestre'!E12+'IV Trimestre'!E12</f>
        <v>12</v>
      </c>
      <c r="F12" s="13">
        <f>'I Trimestre'!F12+'II Trimestre'!F12+'III Trimestre'!F12+'IV Trimestre'!F12</f>
        <v>264</v>
      </c>
      <c r="G12" s="13">
        <f>AVERAGE('II Trimestre'!G12,'II Trimestre'!G12,'III Trimestre'!G12,'IV Trimestre'!G12)</f>
        <v>22.5</v>
      </c>
      <c r="H12" s="13">
        <f>'I Trimestre'!H12+'II Trimestre'!H12+'III Trimestre'!H12+'IV Trimestre'!H12</f>
        <v>0</v>
      </c>
      <c r="I12" s="13">
        <f>'III Trimestre'!I12</f>
        <v>148</v>
      </c>
      <c r="J12" s="13">
        <f>'I Trimestre'!J12+'II Trimestre'!J12+'III Trimestre'!J12+'IV Trimestre'!J12</f>
        <v>0</v>
      </c>
    </row>
    <row r="13" spans="1:10" x14ac:dyDescent="0.25">
      <c r="A13" s="18" t="s">
        <v>85</v>
      </c>
      <c r="B13" s="13" t="str">
        <f>'I Trimestre'!B13</f>
        <v>n.d</v>
      </c>
      <c r="C13" s="13">
        <f>'IV Trimestre'!C13</f>
        <v>20</v>
      </c>
      <c r="D13" s="13">
        <f>'IV Trimestre'!D13</f>
        <v>10</v>
      </c>
      <c r="E13" s="13">
        <f>'IV Trimestre'!E13</f>
        <v>8</v>
      </c>
      <c r="F13" s="13">
        <f>'IV Trimestre'!F13</f>
        <v>150</v>
      </c>
      <c r="G13" s="13">
        <f>'IV Trimestre'!G13</f>
        <v>25</v>
      </c>
      <c r="H13" s="13">
        <f>'IV Trimestre'!H13</f>
        <v>0</v>
      </c>
      <c r="I13" s="13">
        <f>'IV Trimestre'!I13</f>
        <v>120</v>
      </c>
      <c r="J13" s="13">
        <f>'IV Trimestre'!J13</f>
        <v>0</v>
      </c>
    </row>
    <row r="14" spans="1:10" x14ac:dyDescent="0.25">
      <c r="B14" s="6"/>
      <c r="C14" s="6"/>
      <c r="D14" s="6"/>
      <c r="E14" s="6"/>
      <c r="F14" s="6"/>
      <c r="G14" s="6"/>
    </row>
    <row r="15" spans="1:10" x14ac:dyDescent="0.25">
      <c r="A15" s="19" t="s">
        <v>5</v>
      </c>
      <c r="B15" s="6"/>
      <c r="C15" s="6"/>
      <c r="D15" s="6"/>
      <c r="E15" s="6"/>
      <c r="F15" s="6"/>
      <c r="G15" s="6"/>
    </row>
    <row r="16" spans="1:10" x14ac:dyDescent="0.25">
      <c r="A16" s="18" t="s">
        <v>70</v>
      </c>
      <c r="B16" s="41">
        <f>SUM(C16:J16)</f>
        <v>2335873240.8000002</v>
      </c>
      <c r="C16" s="41">
        <f>'I Trimestre'!C16+'II Trimestre'!C16+'III Trimestre'!C16+'IV Trimestre'!C16</f>
        <v>150339300</v>
      </c>
      <c r="D16" s="41">
        <f>'I Trimestre'!D16+'II Trimestre'!D16+'III Trimestre'!D16+'IV Trimestre'!D16</f>
        <v>309437544.73000002</v>
      </c>
      <c r="E16" s="41">
        <f>'I Trimestre'!E16+'II Trimestre'!E16+'III Trimestre'!E16+'IV Trimestre'!E16</f>
        <v>180000000</v>
      </c>
      <c r="F16" s="41">
        <f>'I Trimestre'!F16+'II Trimestre'!F16+'III Trimestre'!F16+'IV Trimestre'!F16</f>
        <v>0</v>
      </c>
      <c r="G16" s="41">
        <f>'I Trimestre'!G16+'II Trimestre'!G16+'III Trimestre'!G16+'IV Trimestre'!G16</f>
        <v>764303932.20000005</v>
      </c>
      <c r="H16" s="41">
        <f>'I Trimestre'!H16+'II Trimestre'!H16+'III Trimestre'!H16+'IV Trimestre'!H16</f>
        <v>0</v>
      </c>
      <c r="I16" s="41">
        <f>'I Trimestre'!I16+'II Trimestre'!I16+'III Trimestre'!I16+'IV Trimestre'!I16</f>
        <v>510109983.69999999</v>
      </c>
      <c r="J16" s="41">
        <f>'I Trimestre'!J16+'II Trimestre'!J16+'III Trimestre'!J16+'IV Trimestre'!J16</f>
        <v>421682480.16999996</v>
      </c>
    </row>
    <row r="17" spans="1:10" x14ac:dyDescent="0.25">
      <c r="A17" s="18" t="s">
        <v>130</v>
      </c>
      <c r="B17" s="41">
        <f t="shared" ref="B17:B20" si="0">SUM(C17:J17)</f>
        <v>4399101225.0510006</v>
      </c>
      <c r="C17" s="13">
        <f>'I Trimestre'!C17+'II Trimestre'!C17+'III Trimestre'!C17+'IV Trimestre'!C17</f>
        <v>360000000</v>
      </c>
      <c r="D17" s="13">
        <f>'I Trimestre'!D17+'II Trimestre'!D17+'III Trimestre'!D17+'IV Trimestre'!D17</f>
        <v>40000000</v>
      </c>
      <c r="E17" s="13">
        <f>'I Trimestre'!E17+'II Trimestre'!E17+'III Trimestre'!E17+'IV Trimestre'!E17</f>
        <v>160000000</v>
      </c>
      <c r="F17" s="13">
        <f>'I Trimestre'!F17+'II Trimestre'!F17+'III Trimestre'!F17+'IV Trimestre'!F17</f>
        <v>230400000.05000001</v>
      </c>
      <c r="G17" s="13">
        <f>'I Trimestre'!G17+'II Trimestre'!G17+'III Trimestre'!G17+'IV Trimestre'!G17</f>
        <v>1549272577.7010002</v>
      </c>
      <c r="H17" s="13">
        <f>'I Trimestre'!H17+'II Trimestre'!H17+'III Trimestre'!H17+'IV Trimestre'!H17</f>
        <v>1173093660</v>
      </c>
      <c r="I17" s="13">
        <f>'I Trimestre'!I17+'II Trimestre'!I17+'III Trimestre'!I17+'IV Trimestre'!I17</f>
        <v>290914955.30000007</v>
      </c>
      <c r="J17" s="13">
        <f>'I Trimestre'!J17+'II Trimestre'!J17+'III Trimestre'!J17+'IV Trimestre'!J17</f>
        <v>595420032</v>
      </c>
    </row>
    <row r="18" spans="1:10" x14ac:dyDescent="0.25">
      <c r="A18" s="18" t="s">
        <v>131</v>
      </c>
      <c r="B18" s="41">
        <f t="shared" si="0"/>
        <v>2862865330.0644898</v>
      </c>
      <c r="C18" s="13">
        <f>'I Trimestre'!C18+'II Trimestre'!C18+'III Trimestre'!C18+'IV Trimestre'!C18</f>
        <v>162230000</v>
      </c>
      <c r="D18" s="13">
        <f>'I Trimestre'!D18+'II Trimestre'!D18+'III Trimestre'!D18+'IV Trimestre'!D18</f>
        <v>28000000</v>
      </c>
      <c r="E18" s="13">
        <f>'I Trimestre'!E18+'II Trimestre'!E18+'III Trimestre'!E18+'IV Trimestre'!E18</f>
        <v>52845513.920000002</v>
      </c>
      <c r="F18" s="13">
        <f>'I Trimestre'!F18+'II Trimestre'!F18+'III Trimestre'!F18+'IV Trimestre'!F18</f>
        <v>61380919.244897962</v>
      </c>
      <c r="G18" s="13">
        <f>'I Trimestre'!G18+'II Trimestre'!G18+'III Trimestre'!G18+'IV Trimestre'!G18</f>
        <v>911932625.3897959</v>
      </c>
      <c r="H18" s="13">
        <f>'I Trimestre'!H18+'II Trimestre'!H18+'III Trimestre'!H18+'IV Trimestre'!H18</f>
        <v>1196640009.1500001</v>
      </c>
      <c r="I18" s="13">
        <f>'I Trimestre'!I18+'II Trimestre'!I18+'III Trimestre'!I18+'IV Trimestre'!I18</f>
        <v>117887531.8</v>
      </c>
      <c r="J18" s="13">
        <f>'I Trimestre'!J18+'II Trimestre'!J18+'III Trimestre'!J18+'IV Trimestre'!J18</f>
        <v>331948730.55979598</v>
      </c>
    </row>
    <row r="19" spans="1:10" x14ac:dyDescent="0.25">
      <c r="A19" s="18" t="s">
        <v>85</v>
      </c>
      <c r="B19" s="41">
        <f t="shared" si="0"/>
        <v>4399101225.0510006</v>
      </c>
      <c r="C19" s="13">
        <f>'IV Trimestre'!C19</f>
        <v>360000000</v>
      </c>
      <c r="D19" s="13">
        <f>'IV Trimestre'!D19</f>
        <v>40000000</v>
      </c>
      <c r="E19" s="13">
        <f>'IV Trimestre'!E19</f>
        <v>160000000</v>
      </c>
      <c r="F19" s="13">
        <f>'IV Trimestre'!F19</f>
        <v>230400000.05000004</v>
      </c>
      <c r="G19" s="13">
        <f>'IV Trimestre'!G19</f>
        <v>1549272577.7010002</v>
      </c>
      <c r="H19" s="13">
        <f>'IV Trimestre'!H19</f>
        <v>1173093660</v>
      </c>
      <c r="I19" s="13">
        <f>'IV Trimestre'!I19</f>
        <v>290914955.30000007</v>
      </c>
      <c r="J19" s="13">
        <f>'IV Trimestre'!J19</f>
        <v>595420032</v>
      </c>
    </row>
    <row r="20" spans="1:10" x14ac:dyDescent="0.25">
      <c r="A20" s="18" t="s">
        <v>132</v>
      </c>
      <c r="B20" s="41">
        <f t="shared" si="0"/>
        <v>2862865330.0644898</v>
      </c>
      <c r="C20" s="13">
        <f>C18</f>
        <v>162230000</v>
      </c>
      <c r="D20" s="13">
        <f t="shared" ref="D20:J20" si="1">D18</f>
        <v>28000000</v>
      </c>
      <c r="E20" s="13">
        <f t="shared" si="1"/>
        <v>52845513.920000002</v>
      </c>
      <c r="F20" s="13">
        <f t="shared" si="1"/>
        <v>61380919.244897962</v>
      </c>
      <c r="G20" s="13">
        <f t="shared" si="1"/>
        <v>911932625.3897959</v>
      </c>
      <c r="H20" s="13">
        <f t="shared" si="1"/>
        <v>1196640009.1500001</v>
      </c>
      <c r="I20" s="13">
        <f t="shared" si="1"/>
        <v>117887531.8</v>
      </c>
      <c r="J20" s="13">
        <f t="shared" si="1"/>
        <v>331948730.55979598</v>
      </c>
    </row>
    <row r="21" spans="1:10" x14ac:dyDescent="0.25">
      <c r="B21" s="6"/>
      <c r="C21" s="6"/>
      <c r="D21" s="6"/>
      <c r="E21" s="6"/>
      <c r="F21" s="6"/>
      <c r="G21" s="6"/>
    </row>
    <row r="22" spans="1:10" x14ac:dyDescent="0.25">
      <c r="A22" s="19" t="s">
        <v>6</v>
      </c>
      <c r="B22" s="6"/>
      <c r="C22" s="6"/>
      <c r="D22" s="6"/>
      <c r="E22" s="6"/>
      <c r="F22" s="6"/>
      <c r="G22" s="6"/>
    </row>
    <row r="23" spans="1:10" x14ac:dyDescent="0.25">
      <c r="A23" s="18" t="s">
        <v>130</v>
      </c>
      <c r="B23" s="6">
        <f>B17</f>
        <v>4399101225.0510006</v>
      </c>
      <c r="C23" s="39"/>
      <c r="D23" s="6"/>
      <c r="E23" s="6"/>
      <c r="F23" s="6"/>
      <c r="G23" s="34"/>
      <c r="H23" s="20"/>
    </row>
    <row r="24" spans="1:10" x14ac:dyDescent="0.25">
      <c r="A24" s="18" t="s">
        <v>131</v>
      </c>
      <c r="B24" s="6">
        <f>'I Trimestre'!B24+'II Trimestre'!B24+'III Trimestre'!B24+'IV Trimestre'!B24</f>
        <v>4213751147.3599997</v>
      </c>
      <c r="C24" s="38"/>
      <c r="D24" s="6"/>
      <c r="E24" s="6"/>
      <c r="F24" s="6"/>
      <c r="G24" s="6"/>
      <c r="H24" s="20"/>
    </row>
    <row r="25" spans="1:10" x14ac:dyDescent="0.25">
      <c r="B25" s="6"/>
      <c r="C25" s="6"/>
      <c r="D25" s="6"/>
      <c r="E25" s="6"/>
      <c r="F25" s="6"/>
      <c r="G25" s="6"/>
    </row>
    <row r="26" spans="1:10" x14ac:dyDescent="0.25">
      <c r="A26" s="16" t="s">
        <v>7</v>
      </c>
      <c r="B26" s="6"/>
      <c r="C26" s="6"/>
      <c r="D26" s="6"/>
      <c r="E26" s="6"/>
      <c r="F26" s="6"/>
      <c r="G26" s="6"/>
    </row>
    <row r="27" spans="1:10" x14ac:dyDescent="0.25">
      <c r="A27" s="16" t="s">
        <v>71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  <c r="J27" s="6">
        <v>0.99</v>
      </c>
    </row>
    <row r="28" spans="1:10" x14ac:dyDescent="0.25">
      <c r="A28" s="16" t="s">
        <v>133</v>
      </c>
      <c r="B28" s="6">
        <v>1.01</v>
      </c>
      <c r="C28" s="6">
        <v>1.01</v>
      </c>
      <c r="D28" s="6">
        <v>1.01</v>
      </c>
      <c r="E28" s="6">
        <v>1.01</v>
      </c>
      <c r="F28" s="6">
        <v>1.01</v>
      </c>
      <c r="G28" s="6">
        <v>1.01</v>
      </c>
      <c r="H28" s="6">
        <v>1.01</v>
      </c>
      <c r="I28" s="6">
        <v>1.01</v>
      </c>
      <c r="J28" s="6">
        <v>1.01</v>
      </c>
    </row>
    <row r="29" spans="1:10" x14ac:dyDescent="0.25">
      <c r="A29" s="16" t="s">
        <v>8</v>
      </c>
      <c r="B29" s="25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</row>
    <row r="30" spans="1:10" x14ac:dyDescent="0.25">
      <c r="B30" s="6"/>
      <c r="C30" s="6"/>
      <c r="D30" s="6"/>
      <c r="E30" s="6"/>
      <c r="F30" s="6"/>
      <c r="G30" s="6"/>
    </row>
    <row r="31" spans="1:10" x14ac:dyDescent="0.25">
      <c r="A31" s="16" t="s">
        <v>9</v>
      </c>
      <c r="B31" s="6"/>
      <c r="C31" s="6"/>
      <c r="D31" s="6"/>
      <c r="E31" s="6"/>
      <c r="F31" s="6"/>
      <c r="G31" s="6"/>
    </row>
    <row r="32" spans="1:10" x14ac:dyDescent="0.25">
      <c r="A32" s="16" t="s">
        <v>72</v>
      </c>
      <c r="B32" s="6">
        <f>B16/B27</f>
        <v>2359467920</v>
      </c>
      <c r="C32" s="6">
        <f t="shared" ref="C32:J32" si="2">C16/C27</f>
        <v>151857878.78787878</v>
      </c>
      <c r="D32" s="6">
        <f t="shared" si="2"/>
        <v>312563176.49494952</v>
      </c>
      <c r="E32" s="6">
        <f t="shared" si="2"/>
        <v>181818181.81818181</v>
      </c>
      <c r="F32" s="6">
        <f t="shared" si="2"/>
        <v>0</v>
      </c>
      <c r="G32" s="6">
        <f t="shared" si="2"/>
        <v>772024173.939394</v>
      </c>
      <c r="H32" s="6">
        <f t="shared" si="2"/>
        <v>0</v>
      </c>
      <c r="I32" s="6">
        <f t="shared" si="2"/>
        <v>515262609.79797977</v>
      </c>
      <c r="J32" s="6">
        <f t="shared" si="2"/>
        <v>425941899.16161615</v>
      </c>
    </row>
    <row r="33" spans="1:10" x14ac:dyDescent="0.25">
      <c r="A33" s="16" t="s">
        <v>134</v>
      </c>
      <c r="B33" s="6">
        <f>B18/B28</f>
        <v>2834520128.7767224</v>
      </c>
      <c r="C33" s="6">
        <f t="shared" ref="C33:J33" si="3">C18/C28</f>
        <v>160623762.37623763</v>
      </c>
      <c r="D33" s="6">
        <f t="shared" si="3"/>
        <v>27722772.277227722</v>
      </c>
      <c r="E33" s="6">
        <f t="shared" si="3"/>
        <v>52322291.009900995</v>
      </c>
      <c r="F33" s="6">
        <f t="shared" si="3"/>
        <v>60773187.3711861</v>
      </c>
      <c r="G33" s="6">
        <f t="shared" si="3"/>
        <v>902903589.49484742</v>
      </c>
      <c r="H33" s="6">
        <f t="shared" si="3"/>
        <v>1184792088.2673268</v>
      </c>
      <c r="I33" s="6">
        <f t="shared" si="3"/>
        <v>116720328.51485148</v>
      </c>
      <c r="J33" s="6">
        <f t="shared" si="3"/>
        <v>328662109.46514452</v>
      </c>
    </row>
    <row r="34" spans="1:10" x14ac:dyDescent="0.25">
      <c r="A34" s="16" t="s">
        <v>73</v>
      </c>
      <c r="B34" s="6" t="e">
        <f>B32/B10</f>
        <v>#VALUE!</v>
      </c>
      <c r="C34" s="6">
        <f t="shared" ref="C34:J34" si="4">C32/C10</f>
        <v>9491117.4242424238</v>
      </c>
      <c r="D34" s="6">
        <f t="shared" si="4"/>
        <v>14883960.785473786</v>
      </c>
      <c r="E34" s="6">
        <f t="shared" si="4"/>
        <v>20202020.202020202</v>
      </c>
      <c r="F34" s="6" t="e">
        <f t="shared" si="4"/>
        <v>#DIV/0!</v>
      </c>
      <c r="G34" s="6">
        <f t="shared" si="4"/>
        <v>40632851.259968102</v>
      </c>
      <c r="H34" s="6" t="e">
        <f t="shared" si="4"/>
        <v>#DIV/0!</v>
      </c>
      <c r="I34" s="6">
        <f t="shared" si="4"/>
        <v>1334877.2274559061</v>
      </c>
      <c r="J34" s="6" t="e">
        <f t="shared" si="4"/>
        <v>#DIV/0!</v>
      </c>
    </row>
    <row r="35" spans="1:10" x14ac:dyDescent="0.25">
      <c r="A35" s="16" t="s">
        <v>135</v>
      </c>
      <c r="B35" s="6" t="e">
        <f>B33/B12</f>
        <v>#VALUE!</v>
      </c>
      <c r="C35" s="6">
        <f t="shared" ref="C35:J35" si="5">C33/C12</f>
        <v>26770627.062706273</v>
      </c>
      <c r="D35" s="6">
        <f t="shared" si="5"/>
        <v>3960396.0396039602</v>
      </c>
      <c r="E35" s="6">
        <f t="shared" si="5"/>
        <v>4360190.9174917499</v>
      </c>
      <c r="F35" s="6">
        <f t="shared" si="5"/>
        <v>230201.46731509885</v>
      </c>
      <c r="G35" s="6">
        <f t="shared" si="5"/>
        <v>40129048.421993218</v>
      </c>
      <c r="H35" s="6" t="e">
        <f t="shared" si="5"/>
        <v>#DIV/0!</v>
      </c>
      <c r="I35" s="6">
        <f t="shared" si="5"/>
        <v>788650.86834359111</v>
      </c>
      <c r="J35" s="6" t="e">
        <f t="shared" si="5"/>
        <v>#DIV/0!</v>
      </c>
    </row>
    <row r="36" spans="1:10" x14ac:dyDescent="0.25">
      <c r="B36" s="6"/>
      <c r="C36" s="6"/>
      <c r="D36" s="6"/>
      <c r="E36" s="6"/>
      <c r="F36" s="6"/>
      <c r="G36" s="6"/>
    </row>
    <row r="37" spans="1:10" x14ac:dyDescent="0.25">
      <c r="A37" s="17" t="s">
        <v>10</v>
      </c>
      <c r="B37" s="6"/>
      <c r="C37" s="6"/>
      <c r="D37" s="6"/>
      <c r="E37" s="6"/>
      <c r="F37" s="6"/>
      <c r="G37" s="6"/>
    </row>
    <row r="38" spans="1:10" x14ac:dyDescent="0.25">
      <c r="B38" s="6"/>
      <c r="C38" s="6"/>
      <c r="D38" s="6"/>
      <c r="E38" s="6"/>
      <c r="F38" s="6"/>
      <c r="G38" s="6"/>
    </row>
    <row r="39" spans="1:10" x14ac:dyDescent="0.25">
      <c r="A39" s="16" t="s">
        <v>11</v>
      </c>
      <c r="B39" s="6"/>
      <c r="C39" s="6"/>
      <c r="D39" s="6"/>
      <c r="E39" s="6"/>
      <c r="F39" s="6"/>
      <c r="G39" s="6"/>
    </row>
    <row r="40" spans="1:10" x14ac:dyDescent="0.25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  <c r="J40" s="6" t="s">
        <v>42</v>
      </c>
    </row>
    <row r="41" spans="1:10" x14ac:dyDescent="0.25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</row>
    <row r="42" spans="1:10" x14ac:dyDescent="0.25">
      <c r="B42" s="6"/>
      <c r="C42" s="6"/>
      <c r="D42" s="6"/>
      <c r="E42" s="6"/>
      <c r="F42" s="6"/>
      <c r="G42" s="6"/>
    </row>
    <row r="43" spans="1:10" x14ac:dyDescent="0.25">
      <c r="A43" s="16" t="s">
        <v>14</v>
      </c>
      <c r="B43" s="6"/>
      <c r="C43" s="6"/>
      <c r="D43" s="6"/>
      <c r="E43" s="6"/>
      <c r="F43" s="6"/>
      <c r="G43" s="6"/>
    </row>
    <row r="44" spans="1:10" x14ac:dyDescent="0.25">
      <c r="A44" s="16" t="s">
        <v>15</v>
      </c>
      <c r="B44" s="6" t="e">
        <f>B12/B11*100</f>
        <v>#VALUE!</v>
      </c>
      <c r="C44" s="6">
        <f t="shared" ref="C44:J44" si="6">C12/C11*100</f>
        <v>30</v>
      </c>
      <c r="D44" s="6">
        <f t="shared" si="6"/>
        <v>70</v>
      </c>
      <c r="E44" s="6">
        <f t="shared" si="6"/>
        <v>150</v>
      </c>
      <c r="F44" s="6">
        <f t="shared" si="6"/>
        <v>176</v>
      </c>
      <c r="G44" s="6">
        <f t="shared" si="6"/>
        <v>90</v>
      </c>
      <c r="H44" s="6" t="e">
        <f>H12/H11*100</f>
        <v>#DIV/0!</v>
      </c>
      <c r="I44" s="6">
        <f t="shared" si="6"/>
        <v>123.33333333333334</v>
      </c>
      <c r="J44" s="6" t="e">
        <f t="shared" si="6"/>
        <v>#DIV/0!</v>
      </c>
    </row>
    <row r="45" spans="1:10" x14ac:dyDescent="0.25">
      <c r="A45" s="16" t="s">
        <v>16</v>
      </c>
      <c r="B45" s="6">
        <f>B18/B17*100</f>
        <v>65.07841451253033</v>
      </c>
      <c r="C45" s="6">
        <f t="shared" ref="C45:J45" si="7">C18/C17*100</f>
        <v>45.06388888888889</v>
      </c>
      <c r="D45" s="6">
        <f t="shared" si="7"/>
        <v>70</v>
      </c>
      <c r="E45" s="6">
        <f t="shared" si="7"/>
        <v>33.028446199999998</v>
      </c>
      <c r="F45" s="6">
        <f t="shared" si="7"/>
        <v>26.641023972038823</v>
      </c>
      <c r="G45" s="6">
        <f t="shared" si="7"/>
        <v>58.8619871361199</v>
      </c>
      <c r="H45" s="6">
        <f t="shared" si="7"/>
        <v>102.00720112578223</v>
      </c>
      <c r="I45" s="6">
        <f t="shared" si="7"/>
        <v>40.523022158978009</v>
      </c>
      <c r="J45" s="6">
        <f t="shared" si="7"/>
        <v>55.750346431037777</v>
      </c>
    </row>
    <row r="46" spans="1:10" x14ac:dyDescent="0.25">
      <c r="A46" s="16" t="s">
        <v>17</v>
      </c>
      <c r="B46" s="6" t="e">
        <f>AVERAGE(B44:B45)</f>
        <v>#VALUE!</v>
      </c>
      <c r="C46" s="6">
        <f t="shared" ref="C46:J46" si="8">AVERAGE(C44:C45)</f>
        <v>37.531944444444449</v>
      </c>
      <c r="D46" s="6">
        <f t="shared" si="8"/>
        <v>70</v>
      </c>
      <c r="E46" s="6">
        <f t="shared" si="8"/>
        <v>91.514223099999995</v>
      </c>
      <c r="F46" s="6">
        <f t="shared" si="8"/>
        <v>101.32051198601941</v>
      </c>
      <c r="G46" s="6">
        <f t="shared" si="8"/>
        <v>74.430993568059947</v>
      </c>
      <c r="H46" s="6" t="e">
        <f t="shared" si="8"/>
        <v>#DIV/0!</v>
      </c>
      <c r="I46" s="6">
        <f t="shared" si="8"/>
        <v>81.928177746155683</v>
      </c>
      <c r="J46" s="6" t="e">
        <f t="shared" si="8"/>
        <v>#DIV/0!</v>
      </c>
    </row>
    <row r="47" spans="1:10" x14ac:dyDescent="0.25">
      <c r="B47" s="6"/>
      <c r="C47" s="6"/>
      <c r="D47" s="6"/>
      <c r="E47" s="6"/>
      <c r="F47" s="6"/>
      <c r="G47" s="6"/>
    </row>
    <row r="48" spans="1:10" x14ac:dyDescent="0.25">
      <c r="A48" s="16" t="s">
        <v>18</v>
      </c>
      <c r="B48" s="6"/>
      <c r="C48" s="6"/>
      <c r="D48" s="6"/>
      <c r="E48" s="6"/>
      <c r="F48" s="6"/>
      <c r="G48" s="6"/>
    </row>
    <row r="49" spans="1:10" x14ac:dyDescent="0.25">
      <c r="A49" s="16" t="s">
        <v>19</v>
      </c>
      <c r="B49" s="6" t="e">
        <f>(B12/B13)*100</f>
        <v>#VALUE!</v>
      </c>
      <c r="C49" s="6">
        <f t="shared" ref="C49:J49" si="9">(C12/C13)*100</f>
        <v>30</v>
      </c>
      <c r="D49" s="6">
        <f t="shared" si="9"/>
        <v>70</v>
      </c>
      <c r="E49" s="6">
        <f t="shared" si="9"/>
        <v>150</v>
      </c>
      <c r="F49" s="6">
        <f t="shared" si="9"/>
        <v>176</v>
      </c>
      <c r="G49" s="6">
        <f t="shared" si="9"/>
        <v>90</v>
      </c>
      <c r="H49" s="6" t="e">
        <f t="shared" si="9"/>
        <v>#DIV/0!</v>
      </c>
      <c r="I49" s="6">
        <f t="shared" si="9"/>
        <v>123.33333333333334</v>
      </c>
      <c r="J49" s="6" t="e">
        <f t="shared" si="9"/>
        <v>#DIV/0!</v>
      </c>
    </row>
    <row r="50" spans="1:10" x14ac:dyDescent="0.25">
      <c r="A50" s="16" t="s">
        <v>20</v>
      </c>
      <c r="B50" s="6">
        <f>B18/B19*100</f>
        <v>65.07841451253033</v>
      </c>
      <c r="C50" s="6">
        <f t="shared" ref="C50:J50" si="10">C18/C19*100</f>
        <v>45.06388888888889</v>
      </c>
      <c r="D50" s="6">
        <f t="shared" si="10"/>
        <v>70</v>
      </c>
      <c r="E50" s="6">
        <f t="shared" si="10"/>
        <v>33.028446199999998</v>
      </c>
      <c r="F50" s="6">
        <f t="shared" si="10"/>
        <v>26.64102397203882</v>
      </c>
      <c r="G50" s="6">
        <f t="shared" si="10"/>
        <v>58.8619871361199</v>
      </c>
      <c r="H50" s="6">
        <f t="shared" si="10"/>
        <v>102.00720112578223</v>
      </c>
      <c r="I50" s="6">
        <f t="shared" si="10"/>
        <v>40.523022158978009</v>
      </c>
      <c r="J50" s="6">
        <f t="shared" si="10"/>
        <v>55.750346431037777</v>
      </c>
    </row>
    <row r="51" spans="1:10" x14ac:dyDescent="0.25">
      <c r="A51" s="16" t="s">
        <v>21</v>
      </c>
      <c r="B51" s="6" t="e">
        <f>AVERAGE(B49:B50)</f>
        <v>#VALUE!</v>
      </c>
      <c r="C51" s="6">
        <f t="shared" ref="C51:J51" si="11">AVERAGE(C49:C50)</f>
        <v>37.531944444444449</v>
      </c>
      <c r="D51" s="6">
        <f t="shared" si="11"/>
        <v>70</v>
      </c>
      <c r="E51" s="6">
        <f t="shared" si="11"/>
        <v>91.514223099999995</v>
      </c>
      <c r="F51" s="6">
        <f t="shared" si="11"/>
        <v>101.32051198601941</v>
      </c>
      <c r="G51" s="6">
        <f t="shared" si="11"/>
        <v>74.430993568059947</v>
      </c>
      <c r="H51" s="6" t="e">
        <f t="shared" si="11"/>
        <v>#DIV/0!</v>
      </c>
      <c r="I51" s="6">
        <f t="shared" si="11"/>
        <v>81.928177746155683</v>
      </c>
      <c r="J51" s="6" t="e">
        <f t="shared" si="11"/>
        <v>#DIV/0!</v>
      </c>
    </row>
    <row r="52" spans="1:10" x14ac:dyDescent="0.25">
      <c r="B52" s="6"/>
      <c r="C52" s="6"/>
      <c r="D52" s="6"/>
      <c r="E52" s="6"/>
      <c r="F52" s="6"/>
      <c r="G52" s="6"/>
    </row>
    <row r="53" spans="1:10" x14ac:dyDescent="0.25">
      <c r="A53" s="16" t="s">
        <v>33</v>
      </c>
      <c r="B53" s="6"/>
      <c r="C53" s="6"/>
      <c r="D53" s="6"/>
      <c r="E53" s="6"/>
      <c r="F53" s="6"/>
      <c r="G53" s="6"/>
    </row>
    <row r="54" spans="1:10" x14ac:dyDescent="0.25">
      <c r="A54" s="16" t="s">
        <v>22</v>
      </c>
      <c r="B54" s="6">
        <f>B20/B18*100</f>
        <v>100</v>
      </c>
      <c r="C54" s="6">
        <f t="shared" ref="C54:J54" si="12">C20/C18*100</f>
        <v>100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>
        <f t="shared" si="12"/>
        <v>100</v>
      </c>
      <c r="H54" s="6">
        <f t="shared" si="12"/>
        <v>100</v>
      </c>
      <c r="I54" s="6">
        <f t="shared" si="12"/>
        <v>100</v>
      </c>
      <c r="J54" s="6">
        <f t="shared" si="12"/>
        <v>100</v>
      </c>
    </row>
    <row r="55" spans="1:10" x14ac:dyDescent="0.25">
      <c r="B55" s="6"/>
      <c r="C55" s="6"/>
      <c r="D55" s="6"/>
      <c r="E55" s="6"/>
      <c r="F55" s="6"/>
      <c r="G55" s="6"/>
    </row>
    <row r="56" spans="1:10" x14ac:dyDescent="0.25">
      <c r="A56" s="16" t="s">
        <v>23</v>
      </c>
      <c r="B56" s="6"/>
      <c r="C56" s="6"/>
      <c r="D56" s="6"/>
      <c r="E56" s="6"/>
      <c r="F56" s="6"/>
      <c r="G56" s="6"/>
    </row>
    <row r="57" spans="1:10" x14ac:dyDescent="0.25">
      <c r="A57" s="16" t="s">
        <v>24</v>
      </c>
      <c r="B57" s="6" t="e">
        <f>((B12/B10)-1)*100</f>
        <v>#VALUE!</v>
      </c>
      <c r="C57" s="6">
        <f t="shared" ref="C57:J57" si="13">((C12/C10)-1)*100</f>
        <v>-62.5</v>
      </c>
      <c r="D57" s="6">
        <f t="shared" si="13"/>
        <v>-66.666666666666671</v>
      </c>
      <c r="E57" s="6">
        <f t="shared" si="13"/>
        <v>33.333333333333329</v>
      </c>
      <c r="F57" s="6" t="e">
        <f t="shared" si="13"/>
        <v>#DIV/0!</v>
      </c>
      <c r="G57" s="6">
        <f t="shared" si="13"/>
        <v>18.421052631578938</v>
      </c>
      <c r="H57" s="6" t="e">
        <f t="shared" si="13"/>
        <v>#DIV/0!</v>
      </c>
      <c r="I57" s="6">
        <f t="shared" si="13"/>
        <v>-61.6580310880829</v>
      </c>
      <c r="J57" s="6" t="e">
        <f t="shared" si="13"/>
        <v>#DIV/0!</v>
      </c>
    </row>
    <row r="58" spans="1:10" x14ac:dyDescent="0.25">
      <c r="A58" s="16" t="s">
        <v>25</v>
      </c>
      <c r="B58" s="6">
        <f>((B33/B32)-1)*100</f>
        <v>20.133870214972973</v>
      </c>
      <c r="C58" s="6">
        <f t="shared" ref="C58:J58" si="14">((C33/C32)-1)*100</f>
        <v>5.7724259408386658</v>
      </c>
      <c r="D58" s="6">
        <f t="shared" si="14"/>
        <v>-91.130505970630338</v>
      </c>
      <c r="E58" s="6">
        <f t="shared" si="14"/>
        <v>-71.222739944554462</v>
      </c>
      <c r="F58" s="6" t="e">
        <f t="shared" si="14"/>
        <v>#DIV/0!</v>
      </c>
      <c r="G58" s="6">
        <f t="shared" si="14"/>
        <v>16.952761321917855</v>
      </c>
      <c r="H58" s="6" t="e">
        <f t="shared" si="14"/>
        <v>#DIV/0!</v>
      </c>
      <c r="I58" s="6">
        <f t="shared" si="14"/>
        <v>-77.347409593602322</v>
      </c>
      <c r="J58" s="6">
        <f t="shared" si="14"/>
        <v>-22.838746290972544</v>
      </c>
    </row>
    <row r="59" spans="1:10" x14ac:dyDescent="0.25">
      <c r="A59" s="16" t="s">
        <v>26</v>
      </c>
      <c r="B59" s="6" t="e">
        <f>((B35/B34)-1)*100</f>
        <v>#VALUE!</v>
      </c>
      <c r="C59" s="6">
        <f t="shared" ref="C59:J59" si="15">((C35/C34)-1)*100</f>
        <v>182.05980250890312</v>
      </c>
      <c r="D59" s="6">
        <f t="shared" si="15"/>
        <v>-73.391517911891</v>
      </c>
      <c r="E59" s="6">
        <f t="shared" si="15"/>
        <v>-78.417054958415846</v>
      </c>
      <c r="F59" s="6" t="e">
        <f t="shared" si="15"/>
        <v>#DIV/0!</v>
      </c>
      <c r="G59" s="6">
        <f t="shared" si="15"/>
        <v>-1.2398904392693533</v>
      </c>
      <c r="H59" s="6" t="e">
        <f t="shared" si="15"/>
        <v>#DIV/0!</v>
      </c>
      <c r="I59" s="6">
        <f t="shared" si="15"/>
        <v>-40.919595291422262</v>
      </c>
      <c r="J59" s="6" t="e">
        <f t="shared" si="15"/>
        <v>#DIV/0!</v>
      </c>
    </row>
    <row r="60" spans="1:10" x14ac:dyDescent="0.25">
      <c r="B60" s="6"/>
      <c r="C60" s="6"/>
      <c r="D60" s="6"/>
      <c r="E60" s="6"/>
      <c r="F60" s="6"/>
      <c r="G60" s="6"/>
    </row>
    <row r="61" spans="1:10" x14ac:dyDescent="0.25">
      <c r="A61" s="16" t="s">
        <v>27</v>
      </c>
      <c r="B61" s="6"/>
      <c r="C61" s="6"/>
      <c r="D61" s="6"/>
      <c r="E61" s="6"/>
      <c r="F61" s="6"/>
      <c r="G61" s="6"/>
    </row>
    <row r="62" spans="1:10" x14ac:dyDescent="0.25">
      <c r="A62" s="16" t="s">
        <v>34</v>
      </c>
      <c r="B62" s="40" t="e">
        <f>B17/(B11*12)</f>
        <v>#VALUE!</v>
      </c>
      <c r="C62" s="40">
        <f t="shared" ref="C62:J62" si="16">C17/(C11*12)</f>
        <v>1500000</v>
      </c>
      <c r="D62" s="40">
        <f t="shared" si="16"/>
        <v>333333.33333333331</v>
      </c>
      <c r="E62" s="40">
        <f t="shared" si="16"/>
        <v>1666666.6666666667</v>
      </c>
      <c r="F62" s="40">
        <f t="shared" si="16"/>
        <v>128000.00002777779</v>
      </c>
      <c r="G62" s="40">
        <f t="shared" si="16"/>
        <v>5164241.9256700007</v>
      </c>
      <c r="H62" s="40" t="e">
        <f t="shared" si="16"/>
        <v>#DIV/0!</v>
      </c>
      <c r="I62" s="40">
        <f t="shared" si="16"/>
        <v>202024.27451388893</v>
      </c>
      <c r="J62" s="40" t="e">
        <f t="shared" si="16"/>
        <v>#DIV/0!</v>
      </c>
    </row>
    <row r="63" spans="1:10" x14ac:dyDescent="0.25">
      <c r="A63" s="16" t="s">
        <v>35</v>
      </c>
      <c r="B63" s="40" t="e">
        <f>B18/(B12*12)</f>
        <v>#VALUE!</v>
      </c>
      <c r="C63" s="40">
        <f t="shared" ref="C63:J63" si="17">C18/(C12*12)</f>
        <v>2253194.4444444445</v>
      </c>
      <c r="D63" s="40">
        <f t="shared" si="17"/>
        <v>333333.33333333331</v>
      </c>
      <c r="E63" s="40">
        <f t="shared" si="17"/>
        <v>366982.73555555556</v>
      </c>
      <c r="F63" s="40">
        <f t="shared" si="17"/>
        <v>19375.290165687489</v>
      </c>
      <c r="G63" s="40">
        <f t="shared" si="17"/>
        <v>3377528.2421844294</v>
      </c>
      <c r="H63" s="40" t="e">
        <f t="shared" si="17"/>
        <v>#DIV/0!</v>
      </c>
      <c r="I63" s="40">
        <f t="shared" si="17"/>
        <v>66378.114752252251</v>
      </c>
      <c r="J63" s="40" t="e">
        <f t="shared" si="17"/>
        <v>#DIV/0!</v>
      </c>
    </row>
    <row r="64" spans="1:10" x14ac:dyDescent="0.25">
      <c r="A64" s="16" t="s">
        <v>28</v>
      </c>
      <c r="B64" s="38" t="e">
        <f>(B63/B62)*B46</f>
        <v>#VALUE!</v>
      </c>
      <c r="C64" s="38">
        <f t="shared" ref="C64:J64" si="18">(C63/C62)*C46</f>
        <v>56.377845807613177</v>
      </c>
      <c r="D64" s="38">
        <f t="shared" si="18"/>
        <v>70</v>
      </c>
      <c r="E64" s="38">
        <f t="shared" si="18"/>
        <v>20.150483961287648</v>
      </c>
      <c r="F64" s="38">
        <f t="shared" si="18"/>
        <v>15.336830617493126</v>
      </c>
      <c r="G64" s="38">
        <f t="shared" si="18"/>
        <v>48.679513177019643</v>
      </c>
      <c r="H64" s="38" t="e">
        <f t="shared" si="18"/>
        <v>#DIV/0!</v>
      </c>
      <c r="I64" s="38">
        <f t="shared" si="18"/>
        <v>26.918735369612076</v>
      </c>
      <c r="J64" s="38" t="e">
        <f t="shared" si="18"/>
        <v>#DIV/0!</v>
      </c>
    </row>
    <row r="65" spans="1:10" x14ac:dyDescent="0.25">
      <c r="A65" s="14" t="s">
        <v>40</v>
      </c>
      <c r="B65" s="41" t="e">
        <f>B17/(B11)</f>
        <v>#VALUE!</v>
      </c>
      <c r="C65" s="41">
        <f t="shared" ref="C65:J65" si="19">C17/(C11)</f>
        <v>18000000</v>
      </c>
      <c r="D65" s="41">
        <f t="shared" si="19"/>
        <v>4000000</v>
      </c>
      <c r="E65" s="41">
        <f t="shared" si="19"/>
        <v>20000000</v>
      </c>
      <c r="F65" s="41">
        <f t="shared" si="19"/>
        <v>1536000.0003333334</v>
      </c>
      <c r="G65" s="41">
        <f t="shared" si="19"/>
        <v>61970903.108040005</v>
      </c>
      <c r="H65" s="41" t="e">
        <f t="shared" si="19"/>
        <v>#DIV/0!</v>
      </c>
      <c r="I65" s="41">
        <f t="shared" si="19"/>
        <v>2424291.2941666674</v>
      </c>
      <c r="J65" s="41" t="e">
        <f t="shared" si="19"/>
        <v>#DIV/0!</v>
      </c>
    </row>
    <row r="66" spans="1:10" x14ac:dyDescent="0.25">
      <c r="A66" s="14" t="s">
        <v>41</v>
      </c>
      <c r="B66" s="41" t="e">
        <f>B18/(B12)</f>
        <v>#VALUE!</v>
      </c>
      <c r="C66" s="41">
        <f t="shared" ref="C66:J66" si="20">C18/(C12)</f>
        <v>27038333.333333332</v>
      </c>
      <c r="D66" s="41">
        <f t="shared" si="20"/>
        <v>4000000</v>
      </c>
      <c r="E66" s="41">
        <f t="shared" si="20"/>
        <v>4403792.8266666671</v>
      </c>
      <c r="F66" s="41">
        <f t="shared" si="20"/>
        <v>232503.48198824984</v>
      </c>
      <c r="G66" s="41">
        <f t="shared" si="20"/>
        <v>40530338.906213149</v>
      </c>
      <c r="H66" s="41" t="e">
        <f t="shared" si="20"/>
        <v>#DIV/0!</v>
      </c>
      <c r="I66" s="41">
        <f t="shared" si="20"/>
        <v>796537.37702702696</v>
      </c>
      <c r="J66" s="41" t="e">
        <f t="shared" si="20"/>
        <v>#DIV/0!</v>
      </c>
    </row>
    <row r="67" spans="1:10" x14ac:dyDescent="0.25">
      <c r="B67" s="6"/>
      <c r="C67" s="6"/>
      <c r="D67" s="6"/>
      <c r="E67" s="6"/>
      <c r="F67" s="6"/>
      <c r="G67" s="6"/>
    </row>
    <row r="68" spans="1:10" x14ac:dyDescent="0.25">
      <c r="A68" s="16" t="s">
        <v>29</v>
      </c>
      <c r="B68" s="6"/>
      <c r="C68" s="6"/>
      <c r="D68" s="6"/>
      <c r="E68" s="6"/>
      <c r="F68" s="6"/>
      <c r="G68" s="6"/>
    </row>
    <row r="69" spans="1:10" x14ac:dyDescent="0.25">
      <c r="A69" s="16" t="s">
        <v>30</v>
      </c>
      <c r="B69" s="38">
        <f>((B24+C24)/B23)*100</f>
        <v>95.786637583251974</v>
      </c>
      <c r="C69" s="6"/>
      <c r="D69" s="6"/>
      <c r="E69" s="6"/>
      <c r="F69" s="6"/>
      <c r="G69" s="35"/>
      <c r="H69" s="20"/>
    </row>
    <row r="70" spans="1:10" x14ac:dyDescent="0.25">
      <c r="A70" s="16" t="s">
        <v>31</v>
      </c>
      <c r="B70" s="38">
        <f>(B18/(B24+C24))*100</f>
        <v>67.941015735068561</v>
      </c>
      <c r="C70" s="6"/>
      <c r="D70" s="6"/>
      <c r="E70" s="6"/>
      <c r="F70" s="6"/>
      <c r="G70" s="6"/>
      <c r="H70" s="20"/>
    </row>
    <row r="71" spans="1:10" ht="15.75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 thickTop="1" x14ac:dyDescent="0.25"/>
    <row r="73" spans="1:10" x14ac:dyDescent="0.25">
      <c r="A73" s="10" t="s">
        <v>32</v>
      </c>
    </row>
    <row r="74" spans="1:10" x14ac:dyDescent="0.25">
      <c r="A74" s="10" t="s">
        <v>90</v>
      </c>
    </row>
    <row r="75" spans="1:10" x14ac:dyDescent="0.25">
      <c r="A75" s="11" t="s">
        <v>91</v>
      </c>
      <c r="B75" s="22"/>
      <c r="C75" s="22"/>
      <c r="D75" s="22"/>
    </row>
    <row r="76" spans="1:10" x14ac:dyDescent="0.25">
      <c r="A76" s="31" t="s">
        <v>92</v>
      </c>
      <c r="B76" s="22"/>
      <c r="C76" s="22"/>
      <c r="D76" s="22"/>
    </row>
    <row r="77" spans="1:10" x14ac:dyDescent="0.25">
      <c r="A77" s="11" t="s">
        <v>44</v>
      </c>
    </row>
    <row r="78" spans="1:10" x14ac:dyDescent="0.25">
      <c r="A78" s="30" t="s">
        <v>45</v>
      </c>
    </row>
    <row r="79" spans="1:10" x14ac:dyDescent="0.25">
      <c r="A79" s="15"/>
    </row>
    <row r="80" spans="1:10" x14ac:dyDescent="0.25">
      <c r="A80" s="15"/>
    </row>
    <row r="81" spans="1:1" x14ac:dyDescent="0.25">
      <c r="A81" s="42"/>
    </row>
    <row r="82" spans="1:1" x14ac:dyDescent="0.25">
      <c r="A82" s="23" t="s">
        <v>140</v>
      </c>
    </row>
  </sheetData>
  <mergeCells count="4">
    <mergeCell ref="A2:E2"/>
    <mergeCell ref="A4:A5"/>
    <mergeCell ref="B4:B5"/>
    <mergeCell ref="C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2"/>
  <sheetViews>
    <sheetView workbookViewId="0">
      <selection activeCell="I13" sqref="I13"/>
    </sheetView>
  </sheetViews>
  <sheetFormatPr baseColWidth="10" defaultRowHeight="15" x14ac:dyDescent="0.25"/>
  <sheetData>
    <row r="62" spans="7:7" x14ac:dyDescent="0.25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2012-03-15T15:44:58Z</dcterms:created>
  <dcterms:modified xsi:type="dcterms:W3CDTF">2018-02-26T18:16:36Z</dcterms:modified>
</cp:coreProperties>
</file>