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uctos 2015\PANI\Indicador 2015\"/>
    </mc:Choice>
  </mc:AlternateContent>
  <bookViews>
    <workbookView xWindow="0" yWindow="0" windowWidth="21600" windowHeight="9735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Hoja3" sheetId="10" r:id="rId8"/>
  </sheets>
  <calcPr calcId="152511"/>
</workbook>
</file>

<file path=xl/calcChain.xml><?xml version="1.0" encoding="utf-8"?>
<calcChain xmlns="http://schemas.openxmlformats.org/spreadsheetml/2006/main">
  <c r="B16" i="5" l="1"/>
  <c r="B20" i="7"/>
  <c r="B16" i="7"/>
  <c r="B13" i="7"/>
  <c r="B11" i="7"/>
  <c r="B12" i="7"/>
  <c r="B10" i="7"/>
  <c r="B20" i="6"/>
  <c r="B18" i="6"/>
  <c r="B16" i="6"/>
  <c r="B20" i="5"/>
  <c r="D12" i="5"/>
  <c r="B12" i="5" s="1"/>
  <c r="H11" i="5"/>
  <c r="B11" i="5" s="1"/>
  <c r="I11" i="5"/>
  <c r="K11" i="5"/>
  <c r="D11" i="5"/>
  <c r="B13" i="5"/>
  <c r="L66" i="5"/>
  <c r="L65" i="5"/>
  <c r="L64" i="5"/>
  <c r="L63" i="5"/>
  <c r="L62" i="5"/>
  <c r="L59" i="5"/>
  <c r="L58" i="5"/>
  <c r="L57" i="5"/>
  <c r="L51" i="5"/>
  <c r="L50" i="5"/>
  <c r="L49" i="5"/>
  <c r="L46" i="5"/>
  <c r="L45" i="5"/>
  <c r="L44" i="5"/>
  <c r="L35" i="5"/>
  <c r="L34" i="5"/>
  <c r="L33" i="5"/>
  <c r="L32" i="5"/>
  <c r="K20" i="5"/>
  <c r="L20" i="5"/>
  <c r="L19" i="5"/>
  <c r="L18" i="5"/>
  <c r="L17" i="5"/>
  <c r="L16" i="5"/>
  <c r="K13" i="5"/>
  <c r="L13" i="5"/>
  <c r="K12" i="5"/>
  <c r="L12" i="5"/>
  <c r="L11" i="5"/>
  <c r="K10" i="5"/>
  <c r="L10" i="5"/>
  <c r="L66" i="7"/>
  <c r="L65" i="7"/>
  <c r="L64" i="7"/>
  <c r="L63" i="7"/>
  <c r="L62" i="7"/>
  <c r="L59" i="7"/>
  <c r="L58" i="7"/>
  <c r="L57" i="7"/>
  <c r="L51" i="7"/>
  <c r="L50" i="7"/>
  <c r="L49" i="7"/>
  <c r="L46" i="7"/>
  <c r="L45" i="7"/>
  <c r="L44" i="7"/>
  <c r="L35" i="7"/>
  <c r="L34" i="7"/>
  <c r="L33" i="7"/>
  <c r="L32" i="7"/>
  <c r="K20" i="7"/>
  <c r="L20" i="7"/>
  <c r="L19" i="7"/>
  <c r="L18" i="7"/>
  <c r="L17" i="7"/>
  <c r="K16" i="7"/>
  <c r="L16" i="7"/>
  <c r="K13" i="7"/>
  <c r="L13" i="7"/>
  <c r="K12" i="7"/>
  <c r="L12" i="7"/>
  <c r="K11" i="7"/>
  <c r="L11" i="7"/>
  <c r="K10" i="7"/>
  <c r="L10" i="7"/>
  <c r="L66" i="6"/>
  <c r="L65" i="6"/>
  <c r="L64" i="6"/>
  <c r="L63" i="6"/>
  <c r="L62" i="6"/>
  <c r="L59" i="6"/>
  <c r="L58" i="6"/>
  <c r="L57" i="6"/>
  <c r="L51" i="6"/>
  <c r="L50" i="6"/>
  <c r="L49" i="6"/>
  <c r="L46" i="6"/>
  <c r="L45" i="6"/>
  <c r="L44" i="6"/>
  <c r="L35" i="6"/>
  <c r="L34" i="6"/>
  <c r="L33" i="6"/>
  <c r="L32" i="6"/>
  <c r="L20" i="6"/>
  <c r="K20" i="6"/>
  <c r="L19" i="6"/>
  <c r="L18" i="6"/>
  <c r="L17" i="6"/>
  <c r="L16" i="6"/>
  <c r="K13" i="6"/>
  <c r="L13" i="6"/>
  <c r="K12" i="6"/>
  <c r="L12" i="6"/>
  <c r="K11" i="6"/>
  <c r="L11" i="6"/>
  <c r="K10" i="6"/>
  <c r="L10" i="6"/>
  <c r="B20" i="4"/>
  <c r="B18" i="4"/>
  <c r="B16" i="4" l="1"/>
  <c r="L66" i="4" l="1"/>
  <c r="L65" i="4"/>
  <c r="L63" i="4"/>
  <c r="L62" i="4"/>
  <c r="L57" i="4"/>
  <c r="L50" i="4"/>
  <c r="L49" i="4"/>
  <c r="L46" i="4"/>
  <c r="L64" i="4" s="1"/>
  <c r="L45" i="4"/>
  <c r="L44" i="4"/>
  <c r="L33" i="4"/>
  <c r="L35" i="4" s="1"/>
  <c r="L32" i="4"/>
  <c r="L34" i="4" s="1"/>
  <c r="K20" i="4"/>
  <c r="B16" i="3"/>
  <c r="L51" i="4" l="1"/>
  <c r="L59" i="4"/>
  <c r="L58" i="4"/>
  <c r="L66" i="3"/>
  <c r="L65" i="3"/>
  <c r="L63" i="3"/>
  <c r="L62" i="3"/>
  <c r="L57" i="3"/>
  <c r="L50" i="3"/>
  <c r="L51" i="3" s="1"/>
  <c r="L49" i="3"/>
  <c r="L46" i="3"/>
  <c r="L45" i="3"/>
  <c r="L44" i="3"/>
  <c r="L33" i="3"/>
  <c r="L58" i="3" s="1"/>
  <c r="L32" i="3"/>
  <c r="L34" i="3" s="1"/>
  <c r="K20" i="3"/>
  <c r="L20" i="3"/>
  <c r="K20" i="2"/>
  <c r="L64" i="3" l="1"/>
  <c r="L35" i="3"/>
  <c r="L59" i="3"/>
  <c r="B16" i="2" l="1"/>
  <c r="B20" i="1" l="1"/>
  <c r="B19" i="2"/>
  <c r="B18" i="2"/>
  <c r="L66" i="2"/>
  <c r="L65" i="2"/>
  <c r="L63" i="2"/>
  <c r="L62" i="2"/>
  <c r="L57" i="2"/>
  <c r="L50" i="2"/>
  <c r="L49" i="2"/>
  <c r="L45" i="2"/>
  <c r="L44" i="2"/>
  <c r="L46" i="2" s="1"/>
  <c r="L33" i="2"/>
  <c r="L35" i="2" s="1"/>
  <c r="L32" i="2"/>
  <c r="L58" i="2" s="1"/>
  <c r="L66" i="1"/>
  <c r="L65" i="1"/>
  <c r="L64" i="1"/>
  <c r="L63" i="1"/>
  <c r="L62" i="1"/>
  <c r="L59" i="1"/>
  <c r="L58" i="1"/>
  <c r="L57" i="1"/>
  <c r="L51" i="1"/>
  <c r="L50" i="1"/>
  <c r="L49" i="1"/>
  <c r="L46" i="1"/>
  <c r="L45" i="1"/>
  <c r="L44" i="1"/>
  <c r="K35" i="1"/>
  <c r="L35" i="1"/>
  <c r="K34" i="1"/>
  <c r="L34" i="1"/>
  <c r="L33" i="1"/>
  <c r="L32" i="1"/>
  <c r="L51" i="2" l="1"/>
  <c r="L64" i="2"/>
  <c r="L34" i="2"/>
  <c r="L59" i="2" s="1"/>
  <c r="J20" i="1" l="1"/>
  <c r="K20" i="1"/>
  <c r="L20" i="1"/>
  <c r="B13" i="1"/>
  <c r="B12" i="1"/>
  <c r="B11" i="1"/>
  <c r="B17" i="1" l="1"/>
  <c r="B18" i="1"/>
  <c r="B19" i="1"/>
  <c r="B16" i="1"/>
  <c r="B10" i="1"/>
  <c r="C19" i="5" l="1"/>
  <c r="C13" i="5"/>
  <c r="K49" i="7"/>
  <c r="C19" i="7"/>
  <c r="C13" i="7"/>
  <c r="C11" i="7"/>
  <c r="C12" i="7"/>
  <c r="C10" i="7"/>
  <c r="K49" i="6"/>
  <c r="C19" i="6"/>
  <c r="C11" i="6"/>
  <c r="C12" i="6"/>
  <c r="C13" i="6"/>
  <c r="C10" i="6"/>
  <c r="C49" i="4"/>
  <c r="D49" i="4"/>
  <c r="E49" i="4"/>
  <c r="F49" i="4"/>
  <c r="G49" i="4"/>
  <c r="H49" i="4"/>
  <c r="I49" i="4"/>
  <c r="J49" i="4"/>
  <c r="K49" i="4"/>
  <c r="B11" i="4"/>
  <c r="B12" i="4"/>
  <c r="B13" i="4"/>
  <c r="B10" i="4"/>
  <c r="C49" i="3"/>
  <c r="D49" i="3"/>
  <c r="E49" i="3"/>
  <c r="F49" i="3"/>
  <c r="G49" i="3"/>
  <c r="H49" i="3"/>
  <c r="I49" i="3"/>
  <c r="J49" i="3"/>
  <c r="K49" i="3"/>
  <c r="B11" i="3"/>
  <c r="B12" i="3"/>
  <c r="B13" i="3"/>
  <c r="B10" i="3"/>
  <c r="C49" i="2"/>
  <c r="D49" i="2"/>
  <c r="E49" i="2"/>
  <c r="F49" i="2"/>
  <c r="G49" i="2"/>
  <c r="H49" i="2"/>
  <c r="I49" i="2"/>
  <c r="J49" i="2"/>
  <c r="K49" i="2"/>
  <c r="B11" i="2"/>
  <c r="B12" i="2"/>
  <c r="B13" i="2"/>
  <c r="B10" i="2"/>
  <c r="B49" i="4" l="1"/>
  <c r="B49" i="2"/>
  <c r="B49" i="3"/>
  <c r="C57" i="7"/>
  <c r="C49" i="7"/>
  <c r="C49" i="6"/>
  <c r="J13" i="7" l="1"/>
  <c r="K57" i="5" l="1"/>
  <c r="K49" i="5"/>
  <c r="K44" i="5"/>
  <c r="K46" i="5" s="1"/>
  <c r="I19" i="5"/>
  <c r="J19" i="5"/>
  <c r="K19" i="5"/>
  <c r="I18" i="5"/>
  <c r="J18" i="5"/>
  <c r="J20" i="5" s="1"/>
  <c r="K18" i="5"/>
  <c r="K66" i="5" s="1"/>
  <c r="I17" i="5"/>
  <c r="J17" i="5"/>
  <c r="K17" i="5"/>
  <c r="K65" i="5" s="1"/>
  <c r="H16" i="5"/>
  <c r="H32" i="5" s="1"/>
  <c r="I16" i="5"/>
  <c r="I32" i="5" s="1"/>
  <c r="J16" i="5"/>
  <c r="J32" i="5" s="1"/>
  <c r="K16" i="5"/>
  <c r="K32" i="5" s="1"/>
  <c r="K34" i="5" s="1"/>
  <c r="C17" i="5"/>
  <c r="C18" i="5"/>
  <c r="C16" i="5"/>
  <c r="C32" i="5" s="1"/>
  <c r="C10" i="5"/>
  <c r="H13" i="5"/>
  <c r="I13" i="5"/>
  <c r="J13" i="5"/>
  <c r="H12" i="5"/>
  <c r="I12" i="5"/>
  <c r="J12" i="5"/>
  <c r="J11" i="5"/>
  <c r="H10" i="5"/>
  <c r="I10" i="5"/>
  <c r="J10" i="5"/>
  <c r="C11" i="5"/>
  <c r="C12" i="5"/>
  <c r="K57" i="7"/>
  <c r="K44" i="7"/>
  <c r="K46" i="7" s="1"/>
  <c r="I19" i="7"/>
  <c r="J19" i="7"/>
  <c r="K19" i="7"/>
  <c r="I18" i="7"/>
  <c r="I20" i="7" s="1"/>
  <c r="J18" i="7"/>
  <c r="K18" i="7"/>
  <c r="I17" i="7"/>
  <c r="J17" i="7"/>
  <c r="K17" i="7"/>
  <c r="K65" i="7" s="1"/>
  <c r="I16" i="7"/>
  <c r="I32" i="7" s="1"/>
  <c r="J16" i="7"/>
  <c r="J32" i="7" s="1"/>
  <c r="K32" i="7"/>
  <c r="K34" i="7" s="1"/>
  <c r="C17" i="7"/>
  <c r="C18" i="7"/>
  <c r="C16" i="7"/>
  <c r="K50" i="7" l="1"/>
  <c r="K51" i="7" s="1"/>
  <c r="C34" i="5"/>
  <c r="H34" i="5"/>
  <c r="I49" i="5"/>
  <c r="J44" i="5"/>
  <c r="J46" i="5" s="1"/>
  <c r="J34" i="5"/>
  <c r="I50" i="5"/>
  <c r="H49" i="5"/>
  <c r="I34" i="5"/>
  <c r="C44" i="5"/>
  <c r="C46" i="5" s="1"/>
  <c r="C57" i="5"/>
  <c r="C33" i="7"/>
  <c r="C50" i="5"/>
  <c r="C63" i="5"/>
  <c r="C66" i="5"/>
  <c r="H57" i="5"/>
  <c r="I65" i="5"/>
  <c r="C33" i="5"/>
  <c r="J50" i="7"/>
  <c r="J62" i="5"/>
  <c r="J66" i="5"/>
  <c r="J63" i="5"/>
  <c r="J45" i="5"/>
  <c r="C45" i="5"/>
  <c r="C62" i="5"/>
  <c r="C65" i="5"/>
  <c r="I33" i="7"/>
  <c r="I58" i="7" s="1"/>
  <c r="K33" i="5"/>
  <c r="K35" i="5" s="1"/>
  <c r="K59" i="5" s="1"/>
  <c r="I45" i="5"/>
  <c r="J65" i="5"/>
  <c r="J20" i="7"/>
  <c r="C32" i="7"/>
  <c r="K33" i="7"/>
  <c r="C45" i="7"/>
  <c r="I45" i="7"/>
  <c r="K62" i="7"/>
  <c r="K63" i="7"/>
  <c r="K66" i="7"/>
  <c r="I33" i="5"/>
  <c r="C49" i="5"/>
  <c r="K45" i="5"/>
  <c r="J49" i="5"/>
  <c r="J50" i="5"/>
  <c r="I57" i="5"/>
  <c r="I44" i="5"/>
  <c r="I46" i="5" s="1"/>
  <c r="C50" i="7"/>
  <c r="J45" i="7"/>
  <c r="I50" i="7"/>
  <c r="I20" i="5"/>
  <c r="J33" i="5"/>
  <c r="H44" i="5"/>
  <c r="K50" i="5"/>
  <c r="K51" i="5" s="1"/>
  <c r="J57" i="5"/>
  <c r="I62" i="5"/>
  <c r="I63" i="5"/>
  <c r="I66" i="5"/>
  <c r="K45" i="7"/>
  <c r="J33" i="7"/>
  <c r="K62" i="5"/>
  <c r="K63" i="5"/>
  <c r="H13" i="7"/>
  <c r="I13" i="7"/>
  <c r="H12" i="7"/>
  <c r="I12" i="7"/>
  <c r="J12" i="7"/>
  <c r="C66" i="7"/>
  <c r="H11" i="7"/>
  <c r="I11" i="7"/>
  <c r="J11" i="7"/>
  <c r="J65" i="7" s="1"/>
  <c r="C65" i="7"/>
  <c r="D11" i="7"/>
  <c r="E11" i="7"/>
  <c r="F11" i="7"/>
  <c r="G11" i="7"/>
  <c r="H10" i="7"/>
  <c r="I10" i="7"/>
  <c r="I34" i="7" s="1"/>
  <c r="J10" i="7"/>
  <c r="J34" i="7" s="1"/>
  <c r="D10" i="7"/>
  <c r="E10" i="7"/>
  <c r="F10" i="7"/>
  <c r="G10" i="7"/>
  <c r="K57" i="6"/>
  <c r="K44" i="6"/>
  <c r="K46" i="6" s="1"/>
  <c r="C66" i="4"/>
  <c r="C65" i="4"/>
  <c r="C63" i="4"/>
  <c r="C62" i="4"/>
  <c r="C57" i="4"/>
  <c r="C50" i="4"/>
  <c r="C51" i="4"/>
  <c r="C45" i="4"/>
  <c r="C44" i="4"/>
  <c r="C46" i="4" s="1"/>
  <c r="C66" i="3"/>
  <c r="C65" i="3"/>
  <c r="C63" i="3"/>
  <c r="C62" i="3"/>
  <c r="C57" i="3"/>
  <c r="C50" i="3"/>
  <c r="C51" i="3"/>
  <c r="C45" i="3"/>
  <c r="C44" i="3"/>
  <c r="C46" i="3" s="1"/>
  <c r="C66" i="2"/>
  <c r="C65" i="2"/>
  <c r="C66" i="1"/>
  <c r="C65" i="1"/>
  <c r="C64" i="4" l="1"/>
  <c r="I49" i="7"/>
  <c r="I51" i="7" s="1"/>
  <c r="C51" i="5"/>
  <c r="C58" i="7"/>
  <c r="H49" i="7"/>
  <c r="J51" i="5"/>
  <c r="J63" i="7"/>
  <c r="J49" i="7"/>
  <c r="J51" i="7" s="1"/>
  <c r="I51" i="5"/>
  <c r="C64" i="3"/>
  <c r="C35" i="5"/>
  <c r="C59" i="5" s="1"/>
  <c r="C58" i="5"/>
  <c r="C62" i="7"/>
  <c r="C63" i="7"/>
  <c r="J62" i="7"/>
  <c r="K58" i="5"/>
  <c r="C64" i="5"/>
  <c r="J64" i="5"/>
  <c r="C51" i="7"/>
  <c r="C44" i="7"/>
  <c r="C46" i="7" s="1"/>
  <c r="J58" i="5"/>
  <c r="J35" i="5"/>
  <c r="J59" i="5" s="1"/>
  <c r="H44" i="7"/>
  <c r="H57" i="7"/>
  <c r="I35" i="5"/>
  <c r="I59" i="5" s="1"/>
  <c r="I58" i="5"/>
  <c r="I62" i="7"/>
  <c r="I65" i="7"/>
  <c r="I66" i="7"/>
  <c r="I57" i="7"/>
  <c r="I44" i="7"/>
  <c r="I46" i="7" s="1"/>
  <c r="I63" i="7"/>
  <c r="J58" i="7"/>
  <c r="J35" i="7"/>
  <c r="J59" i="7" s="1"/>
  <c r="J66" i="7"/>
  <c r="I64" i="5"/>
  <c r="K64" i="7"/>
  <c r="C34" i="7"/>
  <c r="I35" i="7"/>
  <c r="I59" i="7" s="1"/>
  <c r="J44" i="7"/>
  <c r="J46" i="7" s="1"/>
  <c r="J57" i="7"/>
  <c r="K58" i="7"/>
  <c r="K35" i="7"/>
  <c r="K59" i="7" s="1"/>
  <c r="K64" i="5"/>
  <c r="C35" i="7"/>
  <c r="I19" i="6"/>
  <c r="J19" i="6"/>
  <c r="K19" i="6"/>
  <c r="I18" i="6"/>
  <c r="I20" i="6" s="1"/>
  <c r="J18" i="6"/>
  <c r="K18" i="6"/>
  <c r="I17" i="6"/>
  <c r="J17" i="6"/>
  <c r="K17" i="6"/>
  <c r="I16" i="6"/>
  <c r="I32" i="6" s="1"/>
  <c r="J16" i="6"/>
  <c r="J32" i="6" s="1"/>
  <c r="K16" i="6"/>
  <c r="K32" i="6" s="1"/>
  <c r="K34" i="6" s="1"/>
  <c r="C17" i="6"/>
  <c r="C18" i="6"/>
  <c r="C16" i="6"/>
  <c r="C32" i="6" s="1"/>
  <c r="H13" i="6"/>
  <c r="I13" i="6"/>
  <c r="J13" i="6"/>
  <c r="H12" i="6"/>
  <c r="I12" i="6"/>
  <c r="J12" i="6"/>
  <c r="H11" i="6"/>
  <c r="I11" i="6"/>
  <c r="J11" i="6"/>
  <c r="H10" i="6"/>
  <c r="I10" i="6"/>
  <c r="J10" i="6"/>
  <c r="C59" i="7" l="1"/>
  <c r="J49" i="6"/>
  <c r="J64" i="7"/>
  <c r="I49" i="6"/>
  <c r="H49" i="6"/>
  <c r="I34" i="6"/>
  <c r="C64" i="7"/>
  <c r="K65" i="6"/>
  <c r="K62" i="6"/>
  <c r="I44" i="6"/>
  <c r="I57" i="6"/>
  <c r="C45" i="6"/>
  <c r="C33" i="6"/>
  <c r="C66" i="6"/>
  <c r="C50" i="6"/>
  <c r="C63" i="6"/>
  <c r="K50" i="6"/>
  <c r="K51" i="6" s="1"/>
  <c r="K33" i="6"/>
  <c r="K66" i="6"/>
  <c r="K45" i="6"/>
  <c r="K63" i="6"/>
  <c r="I62" i="6"/>
  <c r="I65" i="6"/>
  <c r="C34" i="6"/>
  <c r="J34" i="6"/>
  <c r="I64" i="7"/>
  <c r="H44" i="6"/>
  <c r="H57" i="6"/>
  <c r="C65" i="6"/>
  <c r="C62" i="6"/>
  <c r="J63" i="6"/>
  <c r="J50" i="6"/>
  <c r="J51" i="6" s="1"/>
  <c r="J33" i="6"/>
  <c r="J66" i="6"/>
  <c r="J45" i="6"/>
  <c r="C57" i="6"/>
  <c r="C44" i="6"/>
  <c r="C46" i="6" s="1"/>
  <c r="J57" i="6"/>
  <c r="J44" i="6"/>
  <c r="J46" i="6" s="1"/>
  <c r="J65" i="6"/>
  <c r="J62" i="6"/>
  <c r="I66" i="6"/>
  <c r="I45" i="6"/>
  <c r="I63" i="6"/>
  <c r="I50" i="6"/>
  <c r="I33" i="6"/>
  <c r="J20" i="6"/>
  <c r="H66" i="4"/>
  <c r="I66" i="4"/>
  <c r="J66" i="4"/>
  <c r="K66" i="4"/>
  <c r="H65" i="4"/>
  <c r="I65" i="4"/>
  <c r="J65" i="4"/>
  <c r="K65" i="4"/>
  <c r="H63" i="4"/>
  <c r="I63" i="4"/>
  <c r="J63" i="4"/>
  <c r="K63" i="4"/>
  <c r="H62" i="4"/>
  <c r="I62" i="4"/>
  <c r="J62" i="4"/>
  <c r="K62" i="4"/>
  <c r="H57" i="4"/>
  <c r="I57" i="4"/>
  <c r="J57" i="4"/>
  <c r="K57" i="4"/>
  <c r="H50" i="4"/>
  <c r="I50" i="4"/>
  <c r="J50" i="4"/>
  <c r="K50" i="4"/>
  <c r="H51" i="4"/>
  <c r="I51" i="4"/>
  <c r="J51" i="4"/>
  <c r="K51" i="4"/>
  <c r="H45" i="4"/>
  <c r="I45" i="4"/>
  <c r="J45" i="4"/>
  <c r="K45" i="4"/>
  <c r="H44" i="4"/>
  <c r="H46" i="4" s="1"/>
  <c r="I44" i="4"/>
  <c r="I46" i="4" s="1"/>
  <c r="J44" i="4"/>
  <c r="J46" i="4" s="1"/>
  <c r="K44" i="4"/>
  <c r="K46" i="4" s="1"/>
  <c r="C33" i="4"/>
  <c r="C35" i="4" s="1"/>
  <c r="C32" i="4"/>
  <c r="C34" i="4" s="1"/>
  <c r="G33" i="4"/>
  <c r="H33" i="4"/>
  <c r="I33" i="4"/>
  <c r="J33" i="4"/>
  <c r="K33" i="4"/>
  <c r="G32" i="4"/>
  <c r="G34" i="4" s="1"/>
  <c r="H32" i="4"/>
  <c r="H34" i="4" s="1"/>
  <c r="I32" i="4"/>
  <c r="I34" i="4" s="1"/>
  <c r="J32" i="4"/>
  <c r="J34" i="4" s="1"/>
  <c r="K32" i="4"/>
  <c r="K34" i="4" s="1"/>
  <c r="C20" i="4"/>
  <c r="H20" i="4"/>
  <c r="I20" i="4"/>
  <c r="J20" i="4"/>
  <c r="B17" i="4"/>
  <c r="B19" i="4"/>
  <c r="B49" i="1"/>
  <c r="J35" i="4" l="1"/>
  <c r="J59" i="4" s="1"/>
  <c r="J58" i="4"/>
  <c r="I35" i="4"/>
  <c r="I59" i="4" s="1"/>
  <c r="I58" i="4"/>
  <c r="H35" i="4"/>
  <c r="H59" i="4" s="1"/>
  <c r="H58" i="4"/>
  <c r="K35" i="4"/>
  <c r="K59" i="4" s="1"/>
  <c r="K58" i="4"/>
  <c r="G58" i="4"/>
  <c r="C59" i="4"/>
  <c r="K64" i="4"/>
  <c r="H64" i="4"/>
  <c r="I64" i="4"/>
  <c r="J64" i="4"/>
  <c r="J64" i="6"/>
  <c r="C58" i="4"/>
  <c r="J35" i="6"/>
  <c r="J59" i="6" s="1"/>
  <c r="J58" i="6"/>
  <c r="C35" i="6"/>
  <c r="C59" i="6" s="1"/>
  <c r="C58" i="6"/>
  <c r="I46" i="6"/>
  <c r="I64" i="6" s="1"/>
  <c r="K35" i="6"/>
  <c r="K59" i="6" s="1"/>
  <c r="K58" i="6"/>
  <c r="C51" i="6"/>
  <c r="C64" i="6"/>
  <c r="I58" i="6"/>
  <c r="I35" i="6"/>
  <c r="I59" i="6" s="1"/>
  <c r="I51" i="6"/>
  <c r="K64" i="6"/>
  <c r="H66" i="3"/>
  <c r="I66" i="3"/>
  <c r="J66" i="3"/>
  <c r="K66" i="3"/>
  <c r="H65" i="3"/>
  <c r="I65" i="3"/>
  <c r="J65" i="3"/>
  <c r="K65" i="3"/>
  <c r="H63" i="3"/>
  <c r="I63" i="3"/>
  <c r="J63" i="3"/>
  <c r="K63" i="3"/>
  <c r="H62" i="3"/>
  <c r="I62" i="3"/>
  <c r="J62" i="3"/>
  <c r="K62" i="3"/>
  <c r="H57" i="3"/>
  <c r="I57" i="3"/>
  <c r="J57" i="3"/>
  <c r="K57" i="3"/>
  <c r="H50" i="3"/>
  <c r="H51" i="3" s="1"/>
  <c r="I50" i="3"/>
  <c r="I51" i="3" s="1"/>
  <c r="J50" i="3"/>
  <c r="J51" i="3" s="1"/>
  <c r="K50" i="3"/>
  <c r="K51" i="3"/>
  <c r="I45" i="3"/>
  <c r="J45" i="3"/>
  <c r="K45" i="3"/>
  <c r="H44" i="3"/>
  <c r="I44" i="3"/>
  <c r="I46" i="3" s="1"/>
  <c r="J44" i="3"/>
  <c r="J46" i="3" s="1"/>
  <c r="K44" i="3"/>
  <c r="K46" i="3" s="1"/>
  <c r="I33" i="3"/>
  <c r="J33" i="3"/>
  <c r="K33" i="3"/>
  <c r="H32" i="3"/>
  <c r="H34" i="3" s="1"/>
  <c r="I32" i="3"/>
  <c r="I34" i="3" s="1"/>
  <c r="J32" i="3"/>
  <c r="J34" i="3" s="1"/>
  <c r="K32" i="3"/>
  <c r="K34" i="3" s="1"/>
  <c r="C33" i="3"/>
  <c r="C32" i="3"/>
  <c r="C34" i="3" s="1"/>
  <c r="K35" i="3" l="1"/>
  <c r="K59" i="3" s="1"/>
  <c r="K58" i="3"/>
  <c r="J35" i="3"/>
  <c r="J59" i="3" s="1"/>
  <c r="J58" i="3"/>
  <c r="I35" i="3"/>
  <c r="I59" i="3" s="1"/>
  <c r="I58" i="3"/>
  <c r="C58" i="3"/>
  <c r="C35" i="3"/>
  <c r="C59" i="3" s="1"/>
  <c r="I64" i="3"/>
  <c r="J64" i="3"/>
  <c r="K64" i="3"/>
  <c r="C20" i="2"/>
  <c r="C20" i="3"/>
  <c r="H20" i="3"/>
  <c r="I20" i="3"/>
  <c r="J20" i="3"/>
  <c r="B17" i="3"/>
  <c r="B18" i="3"/>
  <c r="B19" i="3"/>
  <c r="B17" i="2"/>
  <c r="H66" i="2" l="1"/>
  <c r="I66" i="2"/>
  <c r="J66" i="2"/>
  <c r="K66" i="2"/>
  <c r="H65" i="2"/>
  <c r="I65" i="2"/>
  <c r="J65" i="2"/>
  <c r="K65" i="2"/>
  <c r="H63" i="2"/>
  <c r="I63" i="2"/>
  <c r="J63" i="2"/>
  <c r="K63" i="2"/>
  <c r="C63" i="2"/>
  <c r="H62" i="2"/>
  <c r="I62" i="2"/>
  <c r="J62" i="2"/>
  <c r="K62" i="2"/>
  <c r="C62" i="2"/>
  <c r="H57" i="2"/>
  <c r="I57" i="2"/>
  <c r="J57" i="2"/>
  <c r="K57" i="2"/>
  <c r="C57" i="2"/>
  <c r="C50" i="2"/>
  <c r="C51" i="2" s="1"/>
  <c r="C45" i="2"/>
  <c r="C44" i="2"/>
  <c r="C46" i="2" s="1"/>
  <c r="I50" i="2"/>
  <c r="I51" i="2" s="1"/>
  <c r="J50" i="2"/>
  <c r="J51" i="2" s="1"/>
  <c r="K50" i="2"/>
  <c r="K51" i="2" s="1"/>
  <c r="I45" i="2"/>
  <c r="J45" i="2"/>
  <c r="K45" i="2"/>
  <c r="H44" i="2"/>
  <c r="I44" i="2"/>
  <c r="I46" i="2" s="1"/>
  <c r="J44" i="2"/>
  <c r="J46" i="2" s="1"/>
  <c r="K44" i="2"/>
  <c r="K46" i="2" s="1"/>
  <c r="I33" i="2"/>
  <c r="J33" i="2"/>
  <c r="K33" i="2"/>
  <c r="C33" i="2"/>
  <c r="C35" i="2" s="1"/>
  <c r="G32" i="2"/>
  <c r="H32" i="2"/>
  <c r="H34" i="2" s="1"/>
  <c r="I32" i="2"/>
  <c r="I34" i="2" s="1"/>
  <c r="J32" i="2"/>
  <c r="J34" i="2" s="1"/>
  <c r="K32" i="2"/>
  <c r="K34" i="2" s="1"/>
  <c r="C32" i="2"/>
  <c r="C34" i="2" s="1"/>
  <c r="K58" i="2" l="1"/>
  <c r="C59" i="2"/>
  <c r="J58" i="2"/>
  <c r="I58" i="2"/>
  <c r="J64" i="2"/>
  <c r="K64" i="2"/>
  <c r="I64" i="2"/>
  <c r="I35" i="2"/>
  <c r="I59" i="2" s="1"/>
  <c r="J35" i="2"/>
  <c r="J59" i="2" s="1"/>
  <c r="C58" i="2"/>
  <c r="K35" i="2"/>
  <c r="K59" i="2" s="1"/>
  <c r="C64" i="2"/>
  <c r="H20" i="2"/>
  <c r="I20" i="2"/>
  <c r="J20" i="2"/>
  <c r="H66" i="1"/>
  <c r="I66" i="1"/>
  <c r="J66" i="1"/>
  <c r="K66" i="1"/>
  <c r="H65" i="1"/>
  <c r="I65" i="1"/>
  <c r="J65" i="1"/>
  <c r="K65" i="1"/>
  <c r="H63" i="1"/>
  <c r="I63" i="1"/>
  <c r="J63" i="1"/>
  <c r="K63" i="1"/>
  <c r="C63" i="1"/>
  <c r="H62" i="1"/>
  <c r="I62" i="1"/>
  <c r="J62" i="1"/>
  <c r="K62" i="1"/>
  <c r="C62" i="1"/>
  <c r="K59" i="1"/>
  <c r="H57" i="1"/>
  <c r="I57" i="1"/>
  <c r="J57" i="1"/>
  <c r="K57" i="1"/>
  <c r="C57" i="1"/>
  <c r="H50" i="1"/>
  <c r="I50" i="1"/>
  <c r="J50" i="1"/>
  <c r="K50" i="1"/>
  <c r="H49" i="1"/>
  <c r="H51" i="1" s="1"/>
  <c r="I49" i="1"/>
  <c r="I51" i="1" s="1"/>
  <c r="J49" i="1"/>
  <c r="J51" i="1" s="1"/>
  <c r="K49" i="1"/>
  <c r="K51" i="1" s="1"/>
  <c r="C50" i="1"/>
  <c r="C51" i="1" s="1"/>
  <c r="C49" i="1"/>
  <c r="C45" i="1"/>
  <c r="C44" i="1"/>
  <c r="C46" i="1" s="1"/>
  <c r="C33" i="1"/>
  <c r="C35" i="1" s="1"/>
  <c r="C32" i="1"/>
  <c r="C34" i="1" s="1"/>
  <c r="H45" i="1"/>
  <c r="I45" i="1"/>
  <c r="J45" i="1"/>
  <c r="K45" i="1"/>
  <c r="H44" i="1"/>
  <c r="H46" i="1" s="1"/>
  <c r="I44" i="1"/>
  <c r="I46" i="1" s="1"/>
  <c r="J44" i="1"/>
  <c r="J46" i="1" s="1"/>
  <c r="K44" i="1"/>
  <c r="K46" i="1" s="1"/>
  <c r="C59" i="1" l="1"/>
  <c r="C64" i="1"/>
  <c r="C58" i="1"/>
  <c r="J64" i="1"/>
  <c r="K64" i="1"/>
  <c r="I64" i="1"/>
  <c r="H64" i="1"/>
  <c r="E33" i="1" l="1"/>
  <c r="E35" i="1" s="1"/>
  <c r="F33" i="1"/>
  <c r="F35" i="1" s="1"/>
  <c r="G33" i="1"/>
  <c r="G35" i="1" s="1"/>
  <c r="H33" i="1"/>
  <c r="H35" i="1" s="1"/>
  <c r="I33" i="1"/>
  <c r="J33" i="1"/>
  <c r="K33" i="1"/>
  <c r="E32" i="1"/>
  <c r="E34" i="1" s="1"/>
  <c r="F32" i="1"/>
  <c r="F34" i="1" s="1"/>
  <c r="G32" i="1"/>
  <c r="G34" i="1" s="1"/>
  <c r="H32" i="1"/>
  <c r="H34" i="1" s="1"/>
  <c r="I32" i="1"/>
  <c r="I34" i="1" s="1"/>
  <c r="J32" i="1"/>
  <c r="J34" i="1" s="1"/>
  <c r="K32" i="1"/>
  <c r="H20" i="1"/>
  <c r="I20" i="1"/>
  <c r="I58" i="1" l="1"/>
  <c r="J58" i="1"/>
  <c r="K58" i="1"/>
  <c r="H59" i="1"/>
  <c r="J35" i="1"/>
  <c r="J59" i="1" s="1"/>
  <c r="I35" i="1"/>
  <c r="I59" i="1" s="1"/>
  <c r="H58" i="1"/>
  <c r="C20" i="1"/>
  <c r="C20" i="7" l="1"/>
  <c r="C20" i="5"/>
  <c r="C20" i="6"/>
  <c r="B70" i="1"/>
  <c r="E44" i="2" l="1"/>
  <c r="E45" i="2"/>
  <c r="G66" i="4"/>
  <c r="F66" i="4"/>
  <c r="E66" i="4"/>
  <c r="D66" i="4"/>
  <c r="G65" i="4"/>
  <c r="F65" i="4"/>
  <c r="E65" i="4"/>
  <c r="D65" i="4"/>
  <c r="G66" i="3"/>
  <c r="F66" i="3"/>
  <c r="E66" i="3"/>
  <c r="D66" i="3"/>
  <c r="G65" i="3"/>
  <c r="F65" i="3"/>
  <c r="E65" i="3"/>
  <c r="D65" i="3"/>
  <c r="G66" i="2"/>
  <c r="F66" i="2"/>
  <c r="E66" i="2"/>
  <c r="D66" i="2"/>
  <c r="G65" i="2"/>
  <c r="F65" i="2"/>
  <c r="E65" i="2"/>
  <c r="D65" i="2"/>
  <c r="G63" i="4"/>
  <c r="F63" i="4"/>
  <c r="E63" i="4"/>
  <c r="D63" i="4"/>
  <c r="G62" i="4"/>
  <c r="F62" i="4"/>
  <c r="E62" i="4"/>
  <c r="D62" i="4"/>
  <c r="G63" i="3"/>
  <c r="F63" i="3"/>
  <c r="E63" i="3"/>
  <c r="D63" i="3"/>
  <c r="G62" i="3"/>
  <c r="F62" i="3"/>
  <c r="E62" i="3"/>
  <c r="D62" i="3"/>
  <c r="G63" i="2"/>
  <c r="F63" i="2"/>
  <c r="E63" i="2"/>
  <c r="D63" i="2"/>
  <c r="G62" i="2"/>
  <c r="F62" i="2"/>
  <c r="E62" i="2"/>
  <c r="D62" i="2"/>
  <c r="E20" i="1"/>
  <c r="F20" i="1"/>
  <c r="G20" i="1"/>
  <c r="D20" i="1"/>
  <c r="E20" i="3"/>
  <c r="F20" i="3"/>
  <c r="G20" i="3"/>
  <c r="D20" i="3"/>
  <c r="E20" i="2"/>
  <c r="F20" i="2"/>
  <c r="G20" i="2"/>
  <c r="D20" i="2"/>
  <c r="H50" i="2"/>
  <c r="H51" i="2" s="1"/>
  <c r="H45" i="2"/>
  <c r="H46" i="2" s="1"/>
  <c r="H64" i="2" s="1"/>
  <c r="H33" i="2"/>
  <c r="H45" i="3"/>
  <c r="H46" i="3" s="1"/>
  <c r="H64" i="3" s="1"/>
  <c r="E44" i="3"/>
  <c r="E45" i="3"/>
  <c r="H33" i="3"/>
  <c r="E44" i="4"/>
  <c r="E45" i="4"/>
  <c r="H16" i="6"/>
  <c r="H32" i="6" s="1"/>
  <c r="H34" i="6" s="1"/>
  <c r="H17" i="6"/>
  <c r="H18" i="6"/>
  <c r="H19" i="6"/>
  <c r="H16" i="7"/>
  <c r="H32" i="7" s="1"/>
  <c r="H34" i="7" s="1"/>
  <c r="H17" i="7"/>
  <c r="H18" i="7"/>
  <c r="H19" i="7"/>
  <c r="H17" i="5"/>
  <c r="H18" i="5"/>
  <c r="H19" i="5"/>
  <c r="G13" i="7"/>
  <c r="F13" i="7"/>
  <c r="E13" i="7"/>
  <c r="D13" i="7"/>
  <c r="D12" i="7"/>
  <c r="E12" i="7"/>
  <c r="F12" i="7"/>
  <c r="G12" i="7"/>
  <c r="B20" i="2" l="1"/>
  <c r="B20" i="3"/>
  <c r="H35" i="3"/>
  <c r="H59" i="3" s="1"/>
  <c r="H58" i="3"/>
  <c r="F49" i="7"/>
  <c r="G49" i="7"/>
  <c r="E49" i="7"/>
  <c r="D49" i="7"/>
  <c r="H58" i="2"/>
  <c r="H35" i="2"/>
  <c r="H59" i="2" s="1"/>
  <c r="H65" i="5"/>
  <c r="H62" i="5"/>
  <c r="H33" i="5"/>
  <c r="H35" i="5" s="1"/>
  <c r="H59" i="5" s="1"/>
  <c r="H66" i="5"/>
  <c r="H63" i="5"/>
  <c r="H20" i="5"/>
  <c r="H65" i="6"/>
  <c r="H62" i="6"/>
  <c r="H33" i="7"/>
  <c r="H35" i="7" s="1"/>
  <c r="H59" i="7" s="1"/>
  <c r="H20" i="7"/>
  <c r="H66" i="7"/>
  <c r="H63" i="7"/>
  <c r="H50" i="7"/>
  <c r="H51" i="7" s="1"/>
  <c r="H65" i="7"/>
  <c r="H62" i="7"/>
  <c r="H66" i="6"/>
  <c r="H63" i="6"/>
  <c r="H20" i="6"/>
  <c r="E46" i="4"/>
  <c r="E46" i="2"/>
  <c r="E46" i="3"/>
  <c r="H50" i="6"/>
  <c r="H51" i="6" s="1"/>
  <c r="H45" i="6"/>
  <c r="H46" i="6" s="1"/>
  <c r="H33" i="6"/>
  <c r="H50" i="5"/>
  <c r="H51" i="5" s="1"/>
  <c r="H45" i="7"/>
  <c r="H46" i="7" s="1"/>
  <c r="H45" i="5"/>
  <c r="H46" i="5" s="1"/>
  <c r="E13" i="5"/>
  <c r="F13" i="5"/>
  <c r="G13" i="5"/>
  <c r="D13" i="5"/>
  <c r="E11" i="5"/>
  <c r="F11" i="5"/>
  <c r="G11" i="5"/>
  <c r="E12" i="5"/>
  <c r="F12" i="5"/>
  <c r="G12" i="5"/>
  <c r="G10" i="5"/>
  <c r="F10" i="5"/>
  <c r="E10" i="5"/>
  <c r="D10" i="5"/>
  <c r="E20" i="4"/>
  <c r="F20" i="4"/>
  <c r="G20" i="4"/>
  <c r="D20" i="4"/>
  <c r="H58" i="7" l="1"/>
  <c r="B49" i="7"/>
  <c r="B10" i="5"/>
  <c r="H64" i="7"/>
  <c r="H58" i="6"/>
  <c r="H35" i="6"/>
  <c r="H59" i="6" s="1"/>
  <c r="H64" i="5"/>
  <c r="H58" i="5"/>
  <c r="H64" i="6"/>
  <c r="B23" i="3"/>
  <c r="B23" i="4"/>
  <c r="G12" i="6"/>
  <c r="G11" i="6"/>
  <c r="G10" i="6"/>
  <c r="F12" i="6"/>
  <c r="F11" i="6"/>
  <c r="F10" i="6"/>
  <c r="E12" i="6"/>
  <c r="E11" i="6"/>
  <c r="E10" i="6"/>
  <c r="E13" i="6"/>
  <c r="F13" i="6"/>
  <c r="G13" i="6"/>
  <c r="D13" i="6"/>
  <c r="D12" i="6"/>
  <c r="D11" i="6"/>
  <c r="D10" i="6"/>
  <c r="G49" i="6" l="1"/>
  <c r="F49" i="6"/>
  <c r="B11" i="6"/>
  <c r="B12" i="6"/>
  <c r="E49" i="6"/>
  <c r="B10" i="6"/>
  <c r="D49" i="6"/>
  <c r="B13" i="6"/>
  <c r="B66" i="3"/>
  <c r="B63" i="3"/>
  <c r="B66" i="4"/>
  <c r="B63" i="4"/>
  <c r="B62" i="3"/>
  <c r="B65" i="3"/>
  <c r="B62" i="4"/>
  <c r="B65" i="4"/>
  <c r="B49" i="6" l="1"/>
  <c r="B66" i="2"/>
  <c r="B63" i="2"/>
  <c r="B65" i="2"/>
  <c r="B62" i="2"/>
  <c r="D62" i="1"/>
  <c r="E62" i="1"/>
  <c r="F62" i="1"/>
  <c r="G62" i="1"/>
  <c r="D63" i="1"/>
  <c r="F63" i="1"/>
  <c r="G63" i="1"/>
  <c r="D65" i="1"/>
  <c r="E65" i="1"/>
  <c r="F65" i="1"/>
  <c r="G65" i="1"/>
  <c r="D66" i="1"/>
  <c r="F66" i="1"/>
  <c r="G66" i="1"/>
  <c r="D49" i="1" l="1"/>
  <c r="F49" i="1"/>
  <c r="G49" i="1"/>
  <c r="E49" i="1" l="1"/>
  <c r="E66" i="1"/>
  <c r="E63" i="1" l="1"/>
  <c r="D17" i="5" l="1"/>
  <c r="F17" i="5"/>
  <c r="G17" i="5"/>
  <c r="D18" i="5"/>
  <c r="E18" i="5"/>
  <c r="F18" i="5"/>
  <c r="G18" i="5"/>
  <c r="D16" i="5"/>
  <c r="E16" i="5"/>
  <c r="F16" i="5"/>
  <c r="G16" i="5"/>
  <c r="G32" i="5" s="1"/>
  <c r="E19" i="5"/>
  <c r="F19" i="5"/>
  <c r="G19" i="5"/>
  <c r="D19" i="5"/>
  <c r="D19" i="7"/>
  <c r="E19" i="7"/>
  <c r="F19" i="7"/>
  <c r="G19" i="7"/>
  <c r="D19" i="6"/>
  <c r="E19" i="6"/>
  <c r="F19" i="6"/>
  <c r="G19" i="6"/>
  <c r="B19" i="5" l="1"/>
  <c r="B19" i="6"/>
  <c r="B19" i="7"/>
  <c r="B18" i="5"/>
  <c r="G65" i="5"/>
  <c r="G62" i="5"/>
  <c r="F66" i="5"/>
  <c r="F63" i="5"/>
  <c r="F65" i="5"/>
  <c r="F62" i="5"/>
  <c r="D66" i="5"/>
  <c r="D63" i="5"/>
  <c r="G20" i="5"/>
  <c r="G63" i="5"/>
  <c r="G66" i="5"/>
  <c r="E20" i="5"/>
  <c r="E63" i="5"/>
  <c r="E66" i="5"/>
  <c r="D65" i="5"/>
  <c r="D62" i="5"/>
  <c r="F20" i="5"/>
  <c r="D20" i="5"/>
  <c r="D17" i="7"/>
  <c r="F17" i="7"/>
  <c r="G17" i="7"/>
  <c r="D18" i="7"/>
  <c r="E18" i="7"/>
  <c r="F18" i="7"/>
  <c r="G18" i="7"/>
  <c r="D16" i="7"/>
  <c r="E16" i="7"/>
  <c r="F16" i="7"/>
  <c r="G16" i="7"/>
  <c r="D17" i="6"/>
  <c r="F17" i="6"/>
  <c r="G17" i="6"/>
  <c r="D18" i="6"/>
  <c r="E18" i="6"/>
  <c r="F18" i="6"/>
  <c r="G18" i="6"/>
  <c r="D16" i="6"/>
  <c r="E16" i="6"/>
  <c r="F16" i="6"/>
  <c r="G16" i="6"/>
  <c r="E17" i="5"/>
  <c r="B17" i="5" s="1"/>
  <c r="B65" i="1"/>
  <c r="F63" i="6" l="1"/>
  <c r="F66" i="6"/>
  <c r="G65" i="6"/>
  <c r="G62" i="6"/>
  <c r="F65" i="6"/>
  <c r="F62" i="6"/>
  <c r="G66" i="6"/>
  <c r="G63" i="6"/>
  <c r="D66" i="6"/>
  <c r="D63" i="6"/>
  <c r="E66" i="6"/>
  <c r="E63" i="6"/>
  <c r="D65" i="6"/>
  <c r="D62" i="6"/>
  <c r="B18" i="7"/>
  <c r="F20" i="6"/>
  <c r="D65" i="7"/>
  <c r="D62" i="7"/>
  <c r="E20" i="6"/>
  <c r="E62" i="5"/>
  <c r="E65" i="5"/>
  <c r="G20" i="7"/>
  <c r="G63" i="7"/>
  <c r="G66" i="7"/>
  <c r="G62" i="7"/>
  <c r="G65" i="7"/>
  <c r="E20" i="7"/>
  <c r="E63" i="7"/>
  <c r="E66" i="7"/>
  <c r="D66" i="7"/>
  <c r="D63" i="7"/>
  <c r="G20" i="6"/>
  <c r="F20" i="7"/>
  <c r="F66" i="7"/>
  <c r="F63" i="7"/>
  <c r="F65" i="7"/>
  <c r="F62" i="7"/>
  <c r="D20" i="6"/>
  <c r="D20" i="7"/>
  <c r="B23" i="2"/>
  <c r="B62" i="1"/>
  <c r="B63" i="1"/>
  <c r="B66" i="1"/>
  <c r="E17" i="7"/>
  <c r="B17" i="7" s="1"/>
  <c r="E17" i="6"/>
  <c r="B23" i="1"/>
  <c r="B63" i="5"/>
  <c r="E62" i="6" l="1"/>
  <c r="E65" i="6"/>
  <c r="B17" i="6"/>
  <c r="B66" i="5"/>
  <c r="B66" i="7"/>
  <c r="B63" i="7"/>
  <c r="B66" i="6"/>
  <c r="B63" i="6"/>
  <c r="E65" i="7"/>
  <c r="E62" i="7"/>
  <c r="B65" i="5"/>
  <c r="B62" i="5"/>
  <c r="B65" i="7" l="1"/>
  <c r="B62" i="7"/>
  <c r="B65" i="6"/>
  <c r="B62" i="6"/>
  <c r="B32" i="4"/>
  <c r="B24" i="5"/>
  <c r="B23" i="5"/>
  <c r="B24" i="7"/>
  <c r="B23" i="7"/>
  <c r="B24" i="6"/>
  <c r="B23" i="6"/>
  <c r="E33" i="2"/>
  <c r="E33" i="3"/>
  <c r="E33" i="4"/>
  <c r="E35" i="3" l="1"/>
  <c r="E44" i="1"/>
  <c r="E35" i="4"/>
  <c r="E35" i="2"/>
  <c r="E45" i="1"/>
  <c r="E50" i="1"/>
  <c r="E50" i="4"/>
  <c r="E50" i="3"/>
  <c r="E50" i="2"/>
  <c r="F44" i="1"/>
  <c r="F45" i="1"/>
  <c r="F50" i="1"/>
  <c r="F45" i="5"/>
  <c r="F33" i="5"/>
  <c r="F50" i="5"/>
  <c r="F45" i="7"/>
  <c r="F33" i="7"/>
  <c r="F50" i="6"/>
  <c r="F33" i="4"/>
  <c r="F44" i="4"/>
  <c r="F45" i="4"/>
  <c r="F50" i="4"/>
  <c r="F51" i="4" s="1"/>
  <c r="F33" i="3"/>
  <c r="F44" i="3"/>
  <c r="F45" i="3"/>
  <c r="F50" i="3"/>
  <c r="F51" i="3" s="1"/>
  <c r="F32" i="2"/>
  <c r="F33" i="2"/>
  <c r="F44" i="2"/>
  <c r="F45" i="2"/>
  <c r="F50" i="2"/>
  <c r="F51" i="2" s="1"/>
  <c r="F35" i="4" l="1"/>
  <c r="F35" i="3"/>
  <c r="F35" i="2"/>
  <c r="F58" i="2"/>
  <c r="F46" i="1"/>
  <c r="F64" i="1" s="1"/>
  <c r="E51" i="2"/>
  <c r="F46" i="3"/>
  <c r="F64" i="3" s="1"/>
  <c r="E51" i="1"/>
  <c r="E64" i="2"/>
  <c r="F46" i="2"/>
  <c r="F64" i="2" s="1"/>
  <c r="E51" i="4"/>
  <c r="F32" i="3"/>
  <c r="F58" i="3" s="1"/>
  <c r="F58" i="1"/>
  <c r="E51" i="3"/>
  <c r="E50" i="6"/>
  <c r="E33" i="6"/>
  <c r="E45" i="6"/>
  <c r="E45" i="5"/>
  <c r="E50" i="5"/>
  <c r="E33" i="5"/>
  <c r="E64" i="4"/>
  <c r="E44" i="6"/>
  <c r="E49" i="5"/>
  <c r="E44" i="5"/>
  <c r="F32" i="5"/>
  <c r="F58" i="5" s="1"/>
  <c r="F32" i="4"/>
  <c r="F58" i="4" s="1"/>
  <c r="F33" i="6"/>
  <c r="F50" i="7"/>
  <c r="F51" i="7" s="1"/>
  <c r="E64" i="3"/>
  <c r="E33" i="7"/>
  <c r="E45" i="7"/>
  <c r="E50" i="7"/>
  <c r="E46" i="1"/>
  <c r="E64" i="1" s="1"/>
  <c r="E44" i="7"/>
  <c r="F45" i="6"/>
  <c r="F46" i="4"/>
  <c r="F64" i="4" s="1"/>
  <c r="F51" i="1"/>
  <c r="F35" i="5"/>
  <c r="F49" i="5"/>
  <c r="F51" i="5" s="1"/>
  <c r="F44" i="5"/>
  <c r="F46" i="5" s="1"/>
  <c r="F32" i="6"/>
  <c r="F32" i="7"/>
  <c r="E46" i="6" l="1"/>
  <c r="E64" i="6" s="1"/>
  <c r="E51" i="6"/>
  <c r="E51" i="7"/>
  <c r="E46" i="7"/>
  <c r="E64" i="7" s="1"/>
  <c r="E35" i="7"/>
  <c r="E35" i="5"/>
  <c r="E46" i="5"/>
  <c r="E64" i="5" s="1"/>
  <c r="E51" i="5"/>
  <c r="E35" i="6"/>
  <c r="F64" i="5"/>
  <c r="F58" i="6"/>
  <c r="F35" i="7"/>
  <c r="F44" i="7"/>
  <c r="F46" i="7" s="1"/>
  <c r="F35" i="6"/>
  <c r="F51" i="6"/>
  <c r="F44" i="6"/>
  <c r="F46" i="6" s="1"/>
  <c r="F64" i="6" s="1"/>
  <c r="F58" i="7"/>
  <c r="E32" i="6" l="1"/>
  <c r="E32" i="5"/>
  <c r="E32" i="7"/>
  <c r="E32" i="2"/>
  <c r="E58" i="2" s="1"/>
  <c r="E32" i="3"/>
  <c r="E58" i="3" s="1"/>
  <c r="E32" i="4"/>
  <c r="E58" i="4" s="1"/>
  <c r="F64" i="7"/>
  <c r="B69" i="1"/>
  <c r="G50" i="4"/>
  <c r="D50" i="4"/>
  <c r="G45" i="4"/>
  <c r="D45" i="4"/>
  <c r="G50" i="3"/>
  <c r="D50" i="3"/>
  <c r="G45" i="3"/>
  <c r="D45" i="3"/>
  <c r="D50" i="2"/>
  <c r="G50" i="2"/>
  <c r="D45" i="2"/>
  <c r="G45" i="2"/>
  <c r="D50" i="1"/>
  <c r="G50" i="1"/>
  <c r="D45" i="1"/>
  <c r="G45" i="1"/>
  <c r="E58" i="1" l="1"/>
  <c r="E58" i="5"/>
  <c r="E58" i="7"/>
  <c r="E58" i="6"/>
  <c r="G32" i="6"/>
  <c r="D32" i="6" l="1"/>
  <c r="B32" i="6"/>
  <c r="B69" i="6"/>
  <c r="D33" i="6" l="1"/>
  <c r="D58" i="6" s="1"/>
  <c r="D45" i="6"/>
  <c r="D50" i="6"/>
  <c r="G33" i="6"/>
  <c r="G58" i="6" s="1"/>
  <c r="G45" i="6"/>
  <c r="G50" i="6"/>
  <c r="G32" i="7" l="1"/>
  <c r="D32" i="7"/>
  <c r="B32" i="7"/>
  <c r="B69" i="7"/>
  <c r="G33" i="7"/>
  <c r="D33" i="7"/>
  <c r="D50" i="7" l="1"/>
  <c r="D51" i="7" s="1"/>
  <c r="G50" i="7"/>
  <c r="G51" i="7" s="1"/>
  <c r="G50" i="5"/>
  <c r="G45" i="5"/>
  <c r="D50" i="5"/>
  <c r="D45" i="5"/>
  <c r="B70" i="5"/>
  <c r="G45" i="7"/>
  <c r="D45" i="7"/>
  <c r="D58" i="7"/>
  <c r="G58" i="7"/>
  <c r="D32" i="5" l="1"/>
  <c r="B32" i="5"/>
  <c r="B69" i="5"/>
  <c r="G33" i="5"/>
  <c r="D33" i="5"/>
  <c r="D33" i="4"/>
  <c r="D32" i="4"/>
  <c r="B69" i="4"/>
  <c r="G33" i="3"/>
  <c r="D33" i="3"/>
  <c r="G32" i="3"/>
  <c r="D32" i="3"/>
  <c r="B32" i="3"/>
  <c r="B69" i="3"/>
  <c r="G33" i="2"/>
  <c r="G58" i="2" s="1"/>
  <c r="D33" i="2"/>
  <c r="D32" i="2"/>
  <c r="B32" i="2"/>
  <c r="B69" i="2"/>
  <c r="D33" i="1"/>
  <c r="D32" i="1"/>
  <c r="B32" i="1"/>
  <c r="D58" i="4" l="1"/>
  <c r="D58" i="3"/>
  <c r="G58" i="3"/>
  <c r="D58" i="2"/>
  <c r="F57" i="2"/>
  <c r="F34" i="2"/>
  <c r="F59" i="2" s="1"/>
  <c r="F57" i="3"/>
  <c r="F34" i="3"/>
  <c r="F59" i="3" s="1"/>
  <c r="F57" i="4"/>
  <c r="F34" i="4"/>
  <c r="F59" i="4" s="1"/>
  <c r="F57" i="1"/>
  <c r="F59" i="1"/>
  <c r="B57" i="3"/>
  <c r="B44" i="3"/>
  <c r="G51" i="1"/>
  <c r="G44" i="1"/>
  <c r="G46" i="1" s="1"/>
  <c r="G35" i="5"/>
  <c r="B34" i="6"/>
  <c r="B34" i="7"/>
  <c r="B34" i="5"/>
  <c r="D57" i="1"/>
  <c r="D51" i="1"/>
  <c r="D44" i="1"/>
  <c r="D46" i="1" s="1"/>
  <c r="B34" i="1"/>
  <c r="D34" i="2"/>
  <c r="D57" i="2"/>
  <c r="D51" i="2"/>
  <c r="D44" i="2"/>
  <c r="D46" i="2" s="1"/>
  <c r="B45" i="2"/>
  <c r="B70" i="2"/>
  <c r="B50" i="2"/>
  <c r="B54" i="2"/>
  <c r="G34" i="2"/>
  <c r="G35" i="2"/>
  <c r="G51" i="3"/>
  <c r="G44" i="3"/>
  <c r="G46" i="3" s="1"/>
  <c r="D57" i="4"/>
  <c r="D51" i="4"/>
  <c r="D44" i="4"/>
  <c r="D46" i="4" s="1"/>
  <c r="B50" i="4"/>
  <c r="B51" i="4" s="1"/>
  <c r="B45" i="4"/>
  <c r="B70" i="4"/>
  <c r="B44" i="2"/>
  <c r="B57" i="2"/>
  <c r="G57" i="2"/>
  <c r="G51" i="2"/>
  <c r="G44" i="2"/>
  <c r="G46" i="2" s="1"/>
  <c r="D35" i="2"/>
  <c r="D34" i="3"/>
  <c r="G57" i="3"/>
  <c r="D51" i="3"/>
  <c r="D44" i="3"/>
  <c r="D46" i="3" s="1"/>
  <c r="B50" i="3"/>
  <c r="B45" i="3"/>
  <c r="B70" i="3"/>
  <c r="B57" i="4"/>
  <c r="B44" i="4"/>
  <c r="B46" i="4" s="1"/>
  <c r="G51" i="4"/>
  <c r="G44" i="4"/>
  <c r="G46" i="4" s="1"/>
  <c r="D34" i="4"/>
  <c r="D58" i="5"/>
  <c r="G58" i="5"/>
  <c r="B34" i="4"/>
  <c r="B34" i="3"/>
  <c r="B34" i="2"/>
  <c r="D58" i="1"/>
  <c r="G58" i="1"/>
  <c r="D35" i="5"/>
  <c r="B54" i="5"/>
  <c r="B33" i="5"/>
  <c r="B45" i="5"/>
  <c r="B50" i="5"/>
  <c r="B54" i="4"/>
  <c r="B33" i="4"/>
  <c r="B58" i="4" s="1"/>
  <c r="D35" i="4"/>
  <c r="G35" i="4"/>
  <c r="B54" i="3"/>
  <c r="B33" i="3"/>
  <c r="B58" i="3" s="1"/>
  <c r="D35" i="3"/>
  <c r="G35" i="3"/>
  <c r="B33" i="2"/>
  <c r="B58" i="2" s="1"/>
  <c r="B33" i="1"/>
  <c r="D35" i="1"/>
  <c r="B45" i="1"/>
  <c r="B50" i="1"/>
  <c r="B54" i="1"/>
  <c r="G59" i="2" l="1"/>
  <c r="D59" i="2"/>
  <c r="B46" i="2"/>
  <c r="B64" i="2" s="1"/>
  <c r="D64" i="3"/>
  <c r="D64" i="2"/>
  <c r="E57" i="4"/>
  <c r="E34" i="4"/>
  <c r="E59" i="4" s="1"/>
  <c r="E57" i="2"/>
  <c r="E34" i="2"/>
  <c r="E59" i="2" s="1"/>
  <c r="G59" i="1"/>
  <c r="G57" i="4"/>
  <c r="G59" i="4"/>
  <c r="G34" i="5"/>
  <c r="G59" i="5" s="1"/>
  <c r="G34" i="6"/>
  <c r="D34" i="7"/>
  <c r="D64" i="1"/>
  <c r="G34" i="3"/>
  <c r="G59" i="3" s="1"/>
  <c r="F34" i="6"/>
  <c r="F59" i="6" s="1"/>
  <c r="F57" i="6"/>
  <c r="F34" i="5"/>
  <c r="F59" i="5" s="1"/>
  <c r="F57" i="5"/>
  <c r="D57" i="3"/>
  <c r="F34" i="7"/>
  <c r="F59" i="7" s="1"/>
  <c r="F57" i="7"/>
  <c r="D59" i="3"/>
  <c r="D59" i="4"/>
  <c r="D35" i="7"/>
  <c r="D44" i="7"/>
  <c r="D46" i="7" s="1"/>
  <c r="G34" i="7"/>
  <c r="D34" i="5"/>
  <c r="D59" i="5" s="1"/>
  <c r="D34" i="6"/>
  <c r="G44" i="7"/>
  <c r="G46" i="7" s="1"/>
  <c r="G35" i="7"/>
  <c r="G57" i="1"/>
  <c r="B51" i="3"/>
  <c r="G64" i="4"/>
  <c r="G64" i="2"/>
  <c r="B64" i="4"/>
  <c r="D64" i="4"/>
  <c r="G64" i="3"/>
  <c r="B51" i="2"/>
  <c r="D49" i="5"/>
  <c r="D51" i="5" s="1"/>
  <c r="D57" i="5"/>
  <c r="D44" i="5"/>
  <c r="D46" i="5" s="1"/>
  <c r="D57" i="6"/>
  <c r="D44" i="6"/>
  <c r="D46" i="6" s="1"/>
  <c r="D64" i="6" s="1"/>
  <c r="D51" i="6"/>
  <c r="D35" i="6"/>
  <c r="D34" i="1"/>
  <c r="D59" i="1" s="1"/>
  <c r="G57" i="5"/>
  <c r="G44" i="5"/>
  <c r="G46" i="5" s="1"/>
  <c r="G49" i="5"/>
  <c r="G51" i="5" s="1"/>
  <c r="G57" i="6"/>
  <c r="G44" i="6"/>
  <c r="G46" i="6" s="1"/>
  <c r="G64" i="6" s="1"/>
  <c r="G51" i="6"/>
  <c r="G35" i="6"/>
  <c r="G64" i="1"/>
  <c r="B46" i="3"/>
  <c r="B64" i="3" s="1"/>
  <c r="B70" i="6"/>
  <c r="B54" i="6"/>
  <c r="B45" i="6"/>
  <c r="B50" i="6"/>
  <c r="B33" i="6"/>
  <c r="B70" i="7"/>
  <c r="B50" i="7"/>
  <c r="B33" i="7"/>
  <c r="B45" i="7"/>
  <c r="B54" i="7"/>
  <c r="B58" i="5"/>
  <c r="B35" i="5"/>
  <c r="B59" i="5" s="1"/>
  <c r="B35" i="4"/>
  <c r="B59" i="4" s="1"/>
  <c r="B35" i="3"/>
  <c r="B59" i="3" s="1"/>
  <c r="B35" i="2"/>
  <c r="B59" i="2" s="1"/>
  <c r="B58" i="1"/>
  <c r="B35" i="1"/>
  <c r="B59" i="1" s="1"/>
  <c r="B44" i="1"/>
  <c r="B46" i="1" s="1"/>
  <c r="B57" i="1"/>
  <c r="B51" i="1"/>
  <c r="D59" i="6" l="1"/>
  <c r="G64" i="5"/>
  <c r="G59" i="6"/>
  <c r="E57" i="1"/>
  <c r="E59" i="1"/>
  <c r="E57" i="3"/>
  <c r="E34" i="3"/>
  <c r="E59" i="3" s="1"/>
  <c r="D64" i="7"/>
  <c r="G59" i="7"/>
  <c r="G57" i="7"/>
  <c r="B57" i="5"/>
  <c r="D59" i="7"/>
  <c r="D57" i="7"/>
  <c r="D64" i="5"/>
  <c r="G64" i="7"/>
  <c r="B49" i="5"/>
  <c r="B51" i="5" s="1"/>
  <c r="B44" i="5"/>
  <c r="B46" i="5" s="1"/>
  <c r="B64" i="5" s="1"/>
  <c r="B35" i="7"/>
  <c r="B59" i="7" s="1"/>
  <c r="B58" i="7"/>
  <c r="B44" i="6"/>
  <c r="B46" i="6" s="1"/>
  <c r="B64" i="6" s="1"/>
  <c r="B57" i="6"/>
  <c r="B51" i="6"/>
  <c r="B58" i="6"/>
  <c r="B35" i="6"/>
  <c r="B59" i="6" s="1"/>
  <c r="B44" i="7"/>
  <c r="B46" i="7" s="1"/>
  <c r="B64" i="7" s="1"/>
  <c r="B51" i="7"/>
  <c r="B57" i="7"/>
  <c r="B64" i="1"/>
  <c r="E57" i="7" l="1"/>
  <c r="E34" i="7"/>
  <c r="E59" i="7" s="1"/>
  <c r="E57" i="6"/>
  <c r="E34" i="6"/>
  <c r="E59" i="6" s="1"/>
  <c r="E57" i="5"/>
  <c r="E34" i="5"/>
  <c r="E59" i="5" s="1"/>
</calcChain>
</file>

<file path=xl/sharedStrings.xml><?xml version="1.0" encoding="utf-8"?>
<sst xmlns="http://schemas.openxmlformats.org/spreadsheetml/2006/main" count="736" uniqueCount="139">
  <si>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</si>
  <si>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</si>
  <si>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</si>
  <si>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</si>
  <si>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</si>
  <si>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</si>
  <si>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</si>
  <si>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</si>
  <si>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</si>
  <si>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</si>
  <si>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</si>
  <si>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</si>
  <si>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</si>
  <si>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</si>
  <si>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</si>
  <si>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</si>
  <si>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</si>
  <si>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</si>
  <si>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</si>
  <si>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</si>
  <si>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</si>
  <si>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</si>
  <si>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</si>
  <si>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</si>
  <si>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</si>
  <si>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</si>
  <si>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</si>
  <si>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</si>
  <si>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</si>
  <si>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</si>
  <si>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</si>
  <si>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</si>
  <si>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</si>
  <si>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</si>
  <si>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</si>
  <si>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</si>
  <si>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</si>
  <si>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</si>
  <si>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</si>
  <si>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</si>
  <si>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n.a.</t>
  </si>
  <si>
    <t>n.d.</t>
  </si>
  <si>
    <t xml:space="preserve">Gasto efectivo trimestral por beneficiario (GEB) </t>
  </si>
  <si>
    <t xml:space="preserve">Gasto programado trimestral por beneficiario (GPB) </t>
  </si>
  <si>
    <t xml:space="preserve">Gasto programado anual por beneficiario (GPB) </t>
  </si>
  <si>
    <t xml:space="preserve">Gasto efectivo anual por beneficiario (GEB) </t>
  </si>
  <si>
    <t>Efectivos 1T 2014</t>
  </si>
  <si>
    <t>IPC (1T 2014)</t>
  </si>
  <si>
    <t>Gasto efectivo real 1T 2014</t>
  </si>
  <si>
    <t>Gasto efectivo real por beneficiario 1T 2014</t>
  </si>
  <si>
    <t>Centros de Atención Infantil-
Guarderías Red de Cuido Directo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</si>
  <si>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</si>
  <si>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</si>
  <si>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</si>
  <si>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</si>
  <si>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</si>
  <si>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</si>
  <si>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</si>
  <si>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</si>
  <si>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</si>
  <si>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</si>
  <si>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</si>
  <si>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</si>
  <si>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</si>
  <si>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</si>
  <si>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</si>
  <si>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</si>
  <si>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3TA 2014</t>
  </si>
  <si>
    <t>IPC (3TA 2014)</t>
  </si>
  <si>
    <t>Gasto efectivo real 3TA 2014</t>
  </si>
  <si>
    <t>Gasto efectivo real por beneficiario 3TA 2014</t>
  </si>
  <si>
    <t>Efectivos  2014</t>
  </si>
  <si>
    <t>IPC ( 2014)</t>
  </si>
  <si>
    <t>Gasto efectivo real  2014</t>
  </si>
  <si>
    <t>Gasto efectivo real por beneficiario  2014</t>
  </si>
  <si>
    <t>Superávit comprometido</t>
  </si>
  <si>
    <t>Indicadores propuestos aplicados a PANI.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</si>
  <si>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</si>
  <si>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</si>
  <si>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</si>
  <si>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</si>
  <si>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</si>
  <si>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</si>
  <si>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</si>
  <si>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PANI 2014 y 2015</t>
  </si>
  <si>
    <t>Metas y Modificaciones 2015, DESAF</t>
  </si>
  <si>
    <t>IPC, INEC 2014 y 2015</t>
  </si>
  <si>
    <t>Indicadores propuestos aplicados a PANI.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</si>
  <si>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</si>
  <si>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</si>
  <si>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</si>
  <si>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</si>
  <si>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</si>
  <si>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</si>
  <si>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Indicadores propuestos aplicados a PANI.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</si>
  <si>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</si>
  <si>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</si>
  <si>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</si>
  <si>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</si>
  <si>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</si>
  <si>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</si>
  <si>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Indicadores propuestos aplicados a PANI.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</si>
  <si>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</si>
  <si>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</si>
  <si>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</si>
  <si>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</si>
  <si>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</si>
  <si>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</si>
  <si>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Indicadores propuestos aplicados a PANI. 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</si>
  <si>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</si>
  <si>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</si>
  <si>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</si>
  <si>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</si>
  <si>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</si>
  <si>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</si>
  <si>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Programados 3TA 2015</t>
  </si>
  <si>
    <t>Efectivos 3TA 2015</t>
  </si>
  <si>
    <t>En transferencias 3TA 2015</t>
  </si>
  <si>
    <t>IPC (3TA 2015)</t>
  </si>
  <si>
    <t>Gasto efectivo real 3TA 2015</t>
  </si>
  <si>
    <t>Gasto efectivo real por beneficiario 3TA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</si>
  <si>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</si>
  <si>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</si>
  <si>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</si>
  <si>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</si>
  <si>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</si>
  <si>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</si>
  <si>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Atención de 
denuncias</t>
  </si>
  <si>
    <t>Proteccion y apoyo a los niños, niñas y Adolescenres en los Albergues PANI</t>
  </si>
  <si>
    <t>Protección y apoyo a los niños, niñas y adolescentes con condición de discapacidad en 2 ONG</t>
  </si>
  <si>
    <t>Centro de Atención Infantil - Guarderias</t>
  </si>
  <si>
    <t xml:space="preserve">Juntas  de Protección de niñez y adolescencia - Promoción </t>
  </si>
  <si>
    <t>Juntas  de Protección de niñez y adolescencia - Prevención</t>
  </si>
  <si>
    <t>Promoción y Formación en derechos de los niños, niñas  y adolescentes a través de proyectos impulsados por las ONG.</t>
  </si>
  <si>
    <t>Obra Pública</t>
  </si>
  <si>
    <t>Otros gastos</t>
  </si>
  <si>
    <t>Fecha de actualización: 07/04/2016</t>
  </si>
  <si>
    <t>Nota: El producto de Centros de Atención Infantil-Guarderías Red de Cuido Directo del 2014 se mantiene para contabilizar los beneficiarios y recursos ejecutados en ese año.</t>
  </si>
  <si>
    <t>El producto Protección y apoyo a los niños, niñas y adolescentes con condición de discapacidad en 2 ONG y el producto Promoción y Formación en derechos de los niños, niñas  y adolescentes a través de proyectos impulsados por las ONG se anotan en los indicadores pues fueron reportados en los informes trimestrales, sin embargo, no tienen programación y la Unidad Ejecutora no aclaró el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</si>
</sst>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.000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7" fontId="0" fillId="0" borderId="0" xfId="1" applyNumberFormat="1" applyFont="1"/>
    <xf numFmtId="164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5" fillId="0" borderId="0" xfId="0" applyNumberFormat="1" applyFont="1"/>
    <xf numFmtId="164" fontId="6" fillId="0" borderId="0" xfId="0" applyNumberFormat="1" applyFont="1"/>
    <xf numFmtId="3" fontId="5" fillId="0" borderId="0" xfId="0" applyNumberFormat="1" applyFont="1" applyFill="1"/>
    <xf numFmtId="0" fontId="7" fillId="0" borderId="0" xfId="0" applyFont="1"/>
    <xf numFmtId="3" fontId="0" fillId="0" borderId="0" xfId="0" applyNumberFormat="1" applyFont="1" applyFill="1"/>
    <xf numFmtId="0" fontId="8" fillId="0" borderId="0" xfId="0" applyFont="1"/>
    <xf numFmtId="0" fontId="9" fillId="0" borderId="0" xfId="0" applyFont="1"/>
    <xf numFmtId="164" fontId="5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/>
    <xf numFmtId="164" fontId="6" fillId="0" borderId="0" xfId="0" applyNumberFormat="1" applyFont="1" applyFill="1"/>
    <xf numFmtId="167" fontId="6" fillId="0" borderId="0" xfId="1" applyNumberFormat="1" applyFont="1"/>
    <xf numFmtId="0" fontId="6" fillId="0" borderId="0" xfId="0" applyFont="1" applyFill="1"/>
    <xf numFmtId="4" fontId="6" fillId="0" borderId="0" xfId="0" applyNumberFormat="1" applyFont="1"/>
    <xf numFmtId="4" fontId="6" fillId="0" borderId="0" xfId="0" applyNumberFormat="1" applyFont="1" applyFill="1"/>
    <xf numFmtId="0" fontId="6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PANI: Indicadores de Resultado 2015</a:t>
            </a:r>
          </a:p>
        </c:rich>
      </c:tx>
      <c:layout>
        <c:manualLayout>
          <c:xMode val="edge"/>
          <c:yMode val="edge"/>
          <c:x val="0.3011596675415573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(Anual!$B$5,Anual!$D$5,Anual!$E$5,Anual!$G$5,Anual!$H$5,Anual!$I$5,Anual!$K$5)</c:f>
              <c:strCache>
                <c:ptCount val="7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  <c:pt idx="6">
                  <c:v>Obra Pública</c:v>
                </c:pt>
              </c:strCache>
            </c:strRef>
          </c:cat>
          <c:val>
            <c:numRef>
              <c:f>(Anual!$B$44,Anual!$D$44:$E$44,Anual!$G$44,Anual!$H$44:$I$44,Anual!$K$44)</c:f>
              <c:numCache>
                <c:formatCode>#,##0.0____</c:formatCode>
                <c:ptCount val="7"/>
                <c:pt idx="0">
                  <c:v>20.18318491059128</c:v>
                </c:pt>
                <c:pt idx="1">
                  <c:v>7.7491249742639488</c:v>
                </c:pt>
                <c:pt idx="2">
                  <c:v>85.439763488543974</c:v>
                </c:pt>
                <c:pt idx="3">
                  <c:v>139.68277066356228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(Anual!$B$5,Anual!$D$5,Anual!$E$5,Anual!$G$5,Anual!$H$5,Anual!$I$5,Anual!$K$5)</c:f>
              <c:strCache>
                <c:ptCount val="7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  <c:pt idx="6">
                  <c:v>Obra Pública</c:v>
                </c:pt>
              </c:strCache>
            </c:strRef>
          </c:cat>
          <c:val>
            <c:numRef>
              <c:f>(Anual!$B$45,Anual!$D$45:$E$45,Anual!$G$45,Anual!$H$45:$I$45,Anual!$K$45)</c:f>
              <c:numCache>
                <c:formatCode>#,##0.0____</c:formatCode>
                <c:ptCount val="7"/>
                <c:pt idx="0">
                  <c:v>84.641592394734829</c:v>
                </c:pt>
                <c:pt idx="1">
                  <c:v>84.812115636112054</c:v>
                </c:pt>
                <c:pt idx="2">
                  <c:v>87.389853980628587</c:v>
                </c:pt>
                <c:pt idx="3">
                  <c:v>92.092930360988831</c:v>
                </c:pt>
                <c:pt idx="4">
                  <c:v>56.046073683381273</c:v>
                </c:pt>
                <c:pt idx="5">
                  <c:v>70.593646001088644</c:v>
                </c:pt>
                <c:pt idx="6">
                  <c:v>26.764994003751958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(Anual!$B$5,Anual!$D$5,Anual!$E$5,Anual!$G$5,Anual!$H$5,Anual!$I$5,Anual!$K$5)</c:f>
              <c:strCache>
                <c:ptCount val="7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  <c:pt idx="6">
                  <c:v>Obra Pública</c:v>
                </c:pt>
              </c:strCache>
            </c:strRef>
          </c:cat>
          <c:val>
            <c:numRef>
              <c:f>(Anual!$B$46,Anual!$D$46:$E$46,Anual!$G$46,Anual!$H$46:$I$46,Anual!$K$46)</c:f>
              <c:numCache>
                <c:formatCode>#,##0.0____</c:formatCode>
                <c:ptCount val="7"/>
                <c:pt idx="0">
                  <c:v>52.412388652663054</c:v>
                </c:pt>
                <c:pt idx="1">
                  <c:v>46.280620305188002</c:v>
                </c:pt>
                <c:pt idx="2">
                  <c:v>86.414808734586273</c:v>
                </c:pt>
                <c:pt idx="3">
                  <c:v>115.88785051227555</c:v>
                </c:pt>
                <c:pt idx="4">
                  <c:v>53.02303684169064</c:v>
                </c:pt>
                <c:pt idx="5">
                  <c:v>60.296823000544322</c:v>
                </c:pt>
                <c:pt idx="6">
                  <c:v>13.382497001875979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6423776"/>
        <c:axId val="246424168"/>
      </c:barChart>
      <c:catAx>
        <c:axId val="24642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4168"/>
        <c:crosses val="autoZero"/>
        <c:auto val="1"/>
        <c:lblAlgn val="ctr"/>
        <c:lblOffset val="100"/>
        <c:noMultiLvlLbl val="0"/>
      </c:catAx>
      <c:valAx>
        <c:axId val="24642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(Anual!$B$5,Anual!$E$5,Anual!$G$5:$I$5)</c:f>
              <c:strCache>
                <c:ptCount val="5"/>
                <c:pt idx="0">
                  <c:v>Total programa</c:v>
                </c:pt>
                <c:pt idx="1">
                  <c:v>Proteccion y apoyo a los niños, niñas y Adolescenres en los Albergues PANI</c:v>
                </c:pt>
                <c:pt idx="2">
                  <c:v>Centro de Atención Infantil - Guarderias</c:v>
                </c:pt>
                <c:pt idx="3">
                  <c:v>Juntas  de Protección de niñez y adolescencia - Promoción </c:v>
                </c:pt>
                <c:pt idx="4">
                  <c:v>Juntas  de Protección de niñez y adolescencia - Prevención</c:v>
                </c:pt>
              </c:strCache>
            </c:strRef>
          </c:cat>
          <c:val>
            <c:numRef>
              <c:f>(Anual!$B$57,Anual!$E$57,Anual!$G$57:$I$57)</c:f>
              <c:numCache>
                <c:formatCode>#,##0.0____</c:formatCode>
                <c:ptCount val="5"/>
                <c:pt idx="0">
                  <c:v>0.96360503738965875</c:v>
                </c:pt>
                <c:pt idx="1">
                  <c:v>-76.822055137844615</c:v>
                </c:pt>
                <c:pt idx="2">
                  <c:v>4.9950778430014164</c:v>
                </c:pt>
                <c:pt idx="3">
                  <c:v>-62.686170212765958</c:v>
                </c:pt>
                <c:pt idx="4">
                  <c:v>69.398907103825152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(Anual!$B$5,Anual!$E$5,Anual!$G$5:$I$5)</c:f>
              <c:strCache>
                <c:ptCount val="5"/>
                <c:pt idx="0">
                  <c:v>Total programa</c:v>
                </c:pt>
                <c:pt idx="1">
                  <c:v>Proteccion y apoyo a los niños, niñas y Adolescenres en los Albergues PANI</c:v>
                </c:pt>
                <c:pt idx="2">
                  <c:v>Centro de Atención Infantil - Guarderias</c:v>
                </c:pt>
                <c:pt idx="3">
                  <c:v>Juntas  de Protección de niñez y adolescencia - Promoción </c:v>
                </c:pt>
                <c:pt idx="4">
                  <c:v>Juntas  de Protección de niñez y adolescencia - Prevención</c:v>
                </c:pt>
              </c:strCache>
            </c:strRef>
          </c:cat>
          <c:val>
            <c:numRef>
              <c:f>(Anual!$B$58,Anual!$E$58,Anual!$G$58:$I$58)</c:f>
              <c:numCache>
                <c:formatCode>#,##0.0____</c:formatCode>
                <c:ptCount val="5"/>
                <c:pt idx="0">
                  <c:v>-17.436226061411521</c:v>
                </c:pt>
                <c:pt idx="1">
                  <c:v>1.1811941242491519</c:v>
                </c:pt>
                <c:pt idx="2">
                  <c:v>-8.7804625910894991</c:v>
                </c:pt>
                <c:pt idx="3">
                  <c:v>-10.298025830166157</c:v>
                </c:pt>
                <c:pt idx="4">
                  <c:v>28.448408726065068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(Anual!$B$5,Anual!$E$5,Anual!$G$5:$I$5)</c:f>
              <c:strCache>
                <c:ptCount val="5"/>
                <c:pt idx="0">
                  <c:v>Total programa</c:v>
                </c:pt>
                <c:pt idx="1">
                  <c:v>Proteccion y apoyo a los niños, niñas y Adolescenres en los Albergues PANI</c:v>
                </c:pt>
                <c:pt idx="2">
                  <c:v>Centro de Atención Infantil - Guarderias</c:v>
                </c:pt>
                <c:pt idx="3">
                  <c:v>Juntas  de Protección de niñez y adolescencia - Promoción </c:v>
                </c:pt>
                <c:pt idx="4">
                  <c:v>Juntas  de Protección de niñez y adolescencia - Prevención</c:v>
                </c:pt>
              </c:strCache>
            </c:strRef>
          </c:cat>
          <c:val>
            <c:numRef>
              <c:f>(Anual!$B$59,Anual!$E$59,Anual!$G$59:$I$59)</c:f>
              <c:numCache>
                <c:formatCode>#,##0.0____</c:formatCode>
                <c:ptCount val="5"/>
                <c:pt idx="0">
                  <c:v>-18.224221581615673</c:v>
                </c:pt>
                <c:pt idx="1">
                  <c:v>336.54083537603174</c:v>
                </c:pt>
                <c:pt idx="2">
                  <c:v>-13.120177361732521</c:v>
                </c:pt>
                <c:pt idx="3">
                  <c:v>140.3987333418213</c:v>
                </c:pt>
                <c:pt idx="4">
                  <c:v>-24.17400388106482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6424952"/>
        <c:axId val="246425344"/>
      </c:barChart>
      <c:catAx>
        <c:axId val="246424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5344"/>
        <c:crosses val="autoZero"/>
        <c:auto val="1"/>
        <c:lblAlgn val="ctr"/>
        <c:lblOffset val="100"/>
        <c:noMultiLvlLbl val="0"/>
      </c:catAx>
      <c:valAx>
        <c:axId val="2464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PANI:</a:t>
            </a:r>
            <a:r>
              <a:rPr lang="es-CR" sz="1400" baseline="0"/>
              <a:t> Indicadores de Giro de Recursos 2015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97.13251523511056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87.14032802492423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351440"/>
        <c:axId val="248351832"/>
      </c:barChart>
      <c:catAx>
        <c:axId val="2483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248351832"/>
        <c:crosses val="autoZero"/>
        <c:auto val="1"/>
        <c:lblAlgn val="ctr"/>
        <c:lblOffset val="100"/>
        <c:noMultiLvlLbl val="0"/>
      </c:catAx>
      <c:valAx>
        <c:axId val="248351832"/>
        <c:scaling>
          <c:orientation val="minMax"/>
        </c:scaling>
        <c:delete val="1"/>
        <c:axPos val="l"/>
        <c:numFmt formatCode="#,##0.0____" sourceLinked="1"/>
        <c:majorTickMark val="out"/>
        <c:minorTickMark val="none"/>
        <c:tickLblPos val="none"/>
        <c:crossAx val="24835144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de eficiencia (IE) 2015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(Anual!$B$5,Anual!$D$5,Anual!$E$5,Anual!$G$5,Anual!$H$5,Anual!$I$5)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f>(Anual!$B$64,Anual!$D$64:$E$64,Anual!$G$64:$I$64)</c:f>
              <c:numCache>
                <c:formatCode>#,##0.0</c:formatCode>
                <c:ptCount val="6"/>
                <c:pt idx="0">
                  <c:v>12.497980033847737</c:v>
                </c:pt>
                <c:pt idx="1">
                  <c:v>4.2285740420635962</c:v>
                </c:pt>
                <c:pt idx="2">
                  <c:v>84.486476219853131</c:v>
                </c:pt>
                <c:pt idx="3">
                  <c:v>175.77392729655739</c:v>
                </c:pt>
                <c:pt idx="4">
                  <c:v>47.303078839412962</c:v>
                </c:pt>
                <c:pt idx="5">
                  <c:v>42.706976063833331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8352616"/>
        <c:axId val="248353008"/>
      </c:barChart>
      <c:catAx>
        <c:axId val="24835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3008"/>
        <c:crosses val="autoZero"/>
        <c:auto val="1"/>
        <c:lblAlgn val="ctr"/>
        <c:lblOffset val="100"/>
        <c:noMultiLvlLbl val="0"/>
      </c:catAx>
      <c:valAx>
        <c:axId val="2483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785870516185478"/>
          <c:y val="0.17171296296296296"/>
          <c:w val="0.80158573928258969"/>
          <c:h val="0.29382400116652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(Anual!$B$5,Anual!$D$5:$K$5)</c:f>
              <c:strCache>
                <c:ptCount val="9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Centro de Atención Infantil - Guarderias</c:v>
                </c:pt>
                <c:pt idx="5">
                  <c:v>Juntas  de Protección de niñez y adolescencia - Promoción </c:v>
                </c:pt>
                <c:pt idx="6">
                  <c:v>Juntas  de Protección de niñez y adolescencia - Prevención</c:v>
                </c:pt>
                <c:pt idx="7">
                  <c:v>Promoción y Formación en derechos de los niños, niñas  y adolescentes a través de proyectos impulsados por las ONG.</c:v>
                </c:pt>
                <c:pt idx="8">
                  <c:v>Obra Pública</c:v>
                </c:pt>
              </c:strCache>
            </c:strRef>
          </c:cat>
          <c:val>
            <c:numRef>
              <c:f>(Anual!$B$65,Anual!$D$65:$E$65,Anual!$F$65:$I$65,Anual!$J$65:$K$65)</c:f>
              <c:numCache>
                <c:formatCode>#,##0</c:formatCode>
                <c:ptCount val="9"/>
                <c:pt idx="0">
                  <c:v>346564.64891899953</c:v>
                </c:pt>
                <c:pt idx="1">
                  <c:v>287551.27987981268</c:v>
                </c:pt>
                <c:pt idx="2">
                  <c:v>4327821.438913526</c:v>
                </c:pt>
                <c:pt idx="3">
                  <c:v>0</c:v>
                </c:pt>
                <c:pt idx="4">
                  <c:v>795595.22118742729</c:v>
                </c:pt>
                <c:pt idx="5">
                  <c:v>69937.270135424085</c:v>
                </c:pt>
                <c:pt idx="6">
                  <c:v>100639.81741935483</c:v>
                </c:pt>
                <c:pt idx="7">
                  <c:v>0</c:v>
                </c:pt>
                <c:pt idx="8">
                  <c:v>181007355.2857143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(Anual!$B$5,Anual!$D$5:$K$5)</c:f>
              <c:strCache>
                <c:ptCount val="9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Protección y apoyo a los niños, niñas y adolescentes con condición de discapacidad en 2 ONG</c:v>
                </c:pt>
                <c:pt idx="4">
                  <c:v>Centro de Atención Infantil - Guarderias</c:v>
                </c:pt>
                <c:pt idx="5">
                  <c:v>Juntas  de Protección de niñez y adolescencia - Promoción </c:v>
                </c:pt>
                <c:pt idx="6">
                  <c:v>Juntas  de Protección de niñez y adolescencia - Prevención</c:v>
                </c:pt>
                <c:pt idx="7">
                  <c:v>Promoción y Formación en derechos de los niños, niñas  y adolescentes a través de proyectos impulsados por las ONG.</c:v>
                </c:pt>
                <c:pt idx="8">
                  <c:v>Obra Pública</c:v>
                </c:pt>
              </c:strCache>
            </c:strRef>
          </c:cat>
          <c:val>
            <c:numRef>
              <c:f>(Anual!$B$66,Anual!$D$66:$E$66,Anual!$F$66:$I$66,Anual!$J$66:$K$66)</c:f>
              <c:numCache>
                <c:formatCode>#,##0</c:formatCode>
                <c:ptCount val="9"/>
                <c:pt idx="0">
                  <c:v>1453377.3476372014</c:v>
                </c:pt>
                <c:pt idx="1">
                  <c:v>3147172.4203022253</c:v>
                </c:pt>
                <c:pt idx="2">
                  <c:v>4426600.3106574398</c:v>
                </c:pt>
                <c:pt idx="3">
                  <c:v>16111056.746666666</c:v>
                </c:pt>
                <c:pt idx="4">
                  <c:v>524536.38306490262</c:v>
                </c:pt>
                <c:pt idx="5">
                  <c:v>78394.187904490376</c:v>
                </c:pt>
                <c:pt idx="6">
                  <c:v>142090.63289032259</c:v>
                </c:pt>
                <c:pt idx="7">
                  <c:v>571399.64289241622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8353792"/>
        <c:axId val="248354184"/>
      </c:barChart>
      <c:catAx>
        <c:axId val="2483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4184"/>
        <c:crosses val="autoZero"/>
        <c:auto val="1"/>
        <c:lblAlgn val="ctr"/>
        <c:lblOffset val="100"/>
        <c:noMultiLvlLbl val="0"/>
      </c:catAx>
      <c:valAx>
        <c:axId val="248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43416447944008"/>
          <c:y val="0.86458223972003501"/>
          <c:w val="0.51513145231846025"/>
          <c:h val="0.1076399825021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(Anual!$B$5,Anual!$D$5:$J$5)</c15:sqref>
                  </c15:fullRef>
                </c:ext>
              </c:extLst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(Anual!$B$54,Anual!$D$54:$J$54)</c15:sqref>
                  </c15:fullRef>
                </c:ext>
              </c:extLst>
              <c:f>Anual!$B$54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8438016"/>
        <c:axId val="548438408"/>
      </c:barChart>
      <c:catAx>
        <c:axId val="5484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8408"/>
        <c:crosses val="autoZero"/>
        <c:auto val="1"/>
        <c:lblAlgn val="ctr"/>
        <c:lblOffset val="100"/>
        <c:noMultiLvlLbl val="0"/>
      </c:catAx>
      <c:valAx>
        <c:axId val="54843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PANI: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(Anual!$B$5,Anual!$D$5:$E$5,Anual!$G$5:$I$5,Anual!$K$5)</c:f>
              <c:strCache>
                <c:ptCount val="7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  <c:pt idx="6">
                  <c:v>Obra Pública</c:v>
                </c:pt>
              </c:strCache>
            </c:strRef>
          </c:cat>
          <c:val>
            <c:numRef>
              <c:f>(Anual!$B$49,Anual!$D$49:$E$49,Anual!$G$49:$I$49,Anual!$K$49)</c:f>
              <c:numCache>
                <c:formatCode>#,##0.0____</c:formatCode>
                <c:ptCount val="7"/>
                <c:pt idx="0">
                  <c:v>20.18318491059128</c:v>
                </c:pt>
                <c:pt idx="1">
                  <c:v>7.7491249742639488</c:v>
                </c:pt>
                <c:pt idx="2">
                  <c:v>85.439763488543974</c:v>
                </c:pt>
                <c:pt idx="3">
                  <c:v>139.68277066356228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(Anual!$B$5,Anual!$D$5:$E$5,Anual!$G$5:$I$5,Anual!$K$5)</c:f>
              <c:strCache>
                <c:ptCount val="7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  <c:pt idx="6">
                  <c:v>Obra Pública</c:v>
                </c:pt>
              </c:strCache>
            </c:strRef>
          </c:cat>
          <c:val>
            <c:numRef>
              <c:f>(Anual!$B$50,Anual!$D$50:$E$50,Anual!$G$50:$I$50,Anual!$K$50)</c:f>
              <c:numCache>
                <c:formatCode>#,##0.0____</c:formatCode>
                <c:ptCount val="7"/>
                <c:pt idx="0">
                  <c:v>84.641592415287704</c:v>
                </c:pt>
                <c:pt idx="1">
                  <c:v>84.812115636112082</c:v>
                </c:pt>
                <c:pt idx="2">
                  <c:v>87.389853978389937</c:v>
                </c:pt>
                <c:pt idx="3">
                  <c:v>92.092930360988831</c:v>
                </c:pt>
                <c:pt idx="4">
                  <c:v>56.046074540162827</c:v>
                </c:pt>
                <c:pt idx="5">
                  <c:v>70.593646227362342</c:v>
                </c:pt>
                <c:pt idx="6">
                  <c:v>26.764994003751958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(Anual!$B$5,Anual!$D$5:$E$5,Anual!$G$5:$I$5,Anual!$K$5)</c:f>
              <c:strCache>
                <c:ptCount val="7"/>
                <c:pt idx="0">
                  <c:v>Total programa</c:v>
                </c:pt>
                <c:pt idx="1">
                  <c:v>Atención de 
denuncias</c:v>
                </c:pt>
                <c:pt idx="2">
                  <c:v>Proteccion y apoyo a los niños, niñas y Adolescenres en los Albergues PANI</c:v>
                </c:pt>
                <c:pt idx="3">
                  <c:v>Centro de Atención Infantil - Guarderias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  <c:pt idx="6">
                  <c:v>Obra Pública</c:v>
                </c:pt>
              </c:strCache>
            </c:strRef>
          </c:cat>
          <c:val>
            <c:numRef>
              <c:f>(Anual!$B$51,Anual!$D$51:$E$51,Anual!$G$51:$I$51,Anual!$K$51)</c:f>
              <c:numCache>
                <c:formatCode>#,##0.0____</c:formatCode>
                <c:ptCount val="7"/>
                <c:pt idx="0">
                  <c:v>52.412388662939492</c:v>
                </c:pt>
                <c:pt idx="1">
                  <c:v>46.280620305188016</c:v>
                </c:pt>
                <c:pt idx="2">
                  <c:v>86.414808733466955</c:v>
                </c:pt>
                <c:pt idx="3">
                  <c:v>115.88785051227555</c:v>
                </c:pt>
                <c:pt idx="4">
                  <c:v>53.023037270081417</c:v>
                </c:pt>
                <c:pt idx="5">
                  <c:v>60.296823113681171</c:v>
                </c:pt>
                <c:pt idx="6">
                  <c:v>13.382497001875979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"/>
        <c:axId val="548439192"/>
        <c:axId val="548439584"/>
      </c:barChart>
      <c:catAx>
        <c:axId val="5484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9584"/>
        <c:crosses val="autoZero"/>
        <c:auto val="1"/>
        <c:lblAlgn val="ctr"/>
        <c:lblOffset val="100"/>
        <c:noMultiLvlLbl val="0"/>
      </c:catAx>
      <c:valAx>
        <c:axId val="5484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122464</xdr:colOff>
      <xdr:row>3</xdr:row>
      <xdr:rowOff>13607</xdr:rowOff>
    </xdr:from>
    <xdr:to>
      <xdr:col>20</xdr:col>
      <xdr:colOff>52917</xdr:colOff>
      <xdr:row>5</xdr:row>
      <xdr:rowOff>37797</xdr:rowOff>
    </xdr:to>
    <xdr:sp macro="" textlink="">
      <xdr:nvSpPr>
        <xdr:cNvPr id="2" name="1 CuadroTexto"/>
        <xdr:cNvSpPr txBox="1"/>
      </xdr:nvSpPr>
      <xdr:spPr>
        <a:xfrm>
          <a:off x="18764250" y="598714"/>
          <a:ext cx="2978453" cy="1180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>
              <a:solidFill>
                <a:srgbClr val="FF0000"/>
              </a:solidFill>
            </a:rPr>
            <a:t>Nota: La categoría</a:t>
          </a:r>
          <a:r>
            <a:rPr lang="es-CR" sz="1100" baseline="0">
              <a:solidFill>
                <a:srgbClr val="FF0000"/>
              </a:solidFill>
            </a:rPr>
            <a:t> Gestión de apoyo es compra de carros,  por lo que no tiene beneficiarios y por ende no entra en transferencia efectiva del gasto. </a:t>
          </a:r>
          <a:endParaRPr lang="es-CR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357188</xdr:colOff>
      <xdr:row>19</xdr:row>
      <xdr:rowOff>50005</xdr:rowOff>
    </xdr:from>
    <xdr:to>
      <xdr:col>29</xdr:col>
      <xdr:colOff>262730</xdr:colOff>
      <xdr:row>39</xdr:row>
      <xdr:rowOff>78845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204258</xdr:colOff>
      <xdr:row>18</xdr:row>
      <xdr:rowOff>85725</xdr:rowOff>
    </xdr:from>
    <xdr:to>
      <xdr:col>20</xdr:col>
      <xdr:colOff>349250</xdr:colOff>
      <xdr:row>35</xdr:row>
      <xdr:rowOff>84666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38099</xdr:colOff>
      <xdr:row>81</xdr:row>
      <xdr:rowOff>13758</xdr:rowOff>
    </xdr:from>
    <xdr:to>
      <xdr:col>8</xdr:col>
      <xdr:colOff>306916</xdr:colOff>
      <xdr:row>95</xdr:row>
      <xdr:rowOff>87841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949855</xdr:colOff>
      <xdr:row>81</xdr:row>
      <xdr:rowOff>116680</xdr:rowOff>
    </xdr:from>
    <xdr:to>
      <xdr:col>16</xdr:col>
      <xdr:colOff>638969</xdr:colOff>
      <xdr:row>96</xdr:row>
      <xdr:rowOff>2380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48683</xdr:colOff>
      <xdr:row>57</xdr:row>
      <xdr:rowOff>38099</xdr:rowOff>
    </xdr:from>
    <xdr:to>
      <xdr:col>20</xdr:col>
      <xdr:colOff>48683</xdr:colOff>
      <xdr:row>71</xdr:row>
      <xdr:rowOff>104774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199759</xdr:colOff>
      <xdr:row>37</xdr:row>
      <xdr:rowOff>133879</xdr:rowOff>
    </xdr:from>
    <xdr:to>
      <xdr:col>18</xdr:col>
      <xdr:colOff>199759</xdr:colOff>
      <xdr:row>52</xdr:row>
      <xdr:rowOff>19579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760676</xdr:colOff>
      <xdr:row>40</xdr:row>
      <xdr:rowOff>92869</xdr:rowOff>
    </xdr:from>
    <xdr:to>
      <xdr:col>26</xdr:col>
      <xdr:colOff>416718</xdr:colOff>
      <xdr:row>56</xdr:row>
      <xdr:rowOff>83343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zoomScale="70" zoomScaleNormal="70" workbookViewId="0">
      <selection activeCell="H12" sqref="H12:I18"/>
    </sheetView>
  </sheetViews>
  <sheetFormatPr baseColWidth="10" defaultColWidth="11.42578125" defaultRowHeight="15" x14ac:dyDescent="0.25"/>
  <cols>
    <col min="1" max="1" width="55.140625" customWidth="1"/>
    <col min="2" max="3" width="19.7109375" customWidth="1"/>
    <col min="4" max="4" width="16.85546875" bestFit="1" customWidth="1"/>
    <col min="5" max="5" width="16.42578125" customWidth="1"/>
    <col min="6" max="6" width="22" customWidth="1"/>
    <col min="7" max="7" width="15.42578125" bestFit="1" customWidth="1"/>
    <col min="8" max="8" width="15.42578125" customWidth="1"/>
    <col min="9" max="9" width="15.28515625" bestFit="1" customWidth="1"/>
    <col min="10" max="10" width="19.5703125" customWidth="1"/>
    <col min="11" max="11" width="21.7109375" customWidth="1"/>
    <col min="12" max="12" width="19.28515625" customWidth="1"/>
    <col min="17" max="17" width="20.85546875" customWidth="1"/>
  </cols>
  <sheetData>
    <row r="1" spans="1:20" x14ac:dyDescent="0.25">
      <c r="A1" s="24"/>
    </row>
    <row r="2" spans="1:20" ht="15.75" x14ac:dyDescent="0.25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20" x14ac:dyDescent="0.25">
      <c r="A4" s="56" t="s">
        <v>0</v>
      </c>
      <c r="B4" s="58" t="s">
        <v>1</v>
      </c>
      <c r="C4" s="25"/>
      <c r="D4" s="61" t="s">
        <v>2</v>
      </c>
      <c r="E4" s="61"/>
      <c r="F4" s="61"/>
      <c r="G4" s="61"/>
      <c r="H4" s="61"/>
      <c r="I4" s="61"/>
      <c r="J4" s="61"/>
      <c r="K4" s="61"/>
      <c r="L4" s="52"/>
      <c r="M4" s="53"/>
      <c r="N4" s="53"/>
      <c r="O4" s="53"/>
      <c r="P4" s="53"/>
      <c r="Q4" s="53"/>
      <c r="R4" s="53"/>
      <c r="S4" s="53"/>
    </row>
    <row r="5" spans="1:20" ht="90" customHeight="1" thickBot="1" x14ac:dyDescent="0.3">
      <c r="A5" s="57"/>
      <c r="B5" s="59"/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26" t="s">
        <v>134</v>
      </c>
      <c r="L5" s="26" t="s">
        <v>135</v>
      </c>
      <c r="Q5" s="39"/>
    </row>
    <row r="6" spans="1:20" ht="15.75" thickTop="1" x14ac:dyDescent="0.25">
      <c r="T6" s="39"/>
    </row>
    <row r="7" spans="1:20" x14ac:dyDescent="0.25">
      <c r="A7" s="1" t="s">
        <v>3</v>
      </c>
    </row>
    <row r="8" spans="1:20" x14ac:dyDescent="0.25">
      <c r="L8" s="34"/>
    </row>
    <row r="9" spans="1:20" x14ac:dyDescent="0.25">
      <c r="A9" t="s">
        <v>4</v>
      </c>
    </row>
    <row r="10" spans="1:20" x14ac:dyDescent="0.25">
      <c r="A10" s="2" t="s">
        <v>46</v>
      </c>
      <c r="B10" s="45">
        <f>C10+D10+E10+F10+G10+H10+I10+J10</f>
        <v>9123.3333333333339</v>
      </c>
      <c r="C10" s="3">
        <v>766</v>
      </c>
      <c r="D10" s="3">
        <v>0</v>
      </c>
      <c r="E10" s="12">
        <v>1487</v>
      </c>
      <c r="F10" s="3">
        <v>0</v>
      </c>
      <c r="G10" s="3">
        <v>2195.3333333333335</v>
      </c>
      <c r="H10" s="3">
        <v>3760</v>
      </c>
      <c r="I10" s="3">
        <v>915</v>
      </c>
      <c r="J10" s="3">
        <v>0</v>
      </c>
      <c r="K10" s="3">
        <v>0</v>
      </c>
      <c r="L10" s="48">
        <v>0</v>
      </c>
    </row>
    <row r="11" spans="1:20" x14ac:dyDescent="0.25">
      <c r="A11" s="2" t="s">
        <v>77</v>
      </c>
      <c r="B11" s="45">
        <f>C11+D11+E11+F11+G11+H11+I11+J11+K11</f>
        <v>11883</v>
      </c>
      <c r="C11" s="3">
        <v>0</v>
      </c>
      <c r="D11" s="3">
        <v>9714</v>
      </c>
      <c r="E11" s="12">
        <v>451</v>
      </c>
      <c r="F11" s="3">
        <v>0</v>
      </c>
      <c r="G11" s="44">
        <v>1718</v>
      </c>
      <c r="H11" s="12">
        <v>0</v>
      </c>
      <c r="I11" s="45">
        <v>0</v>
      </c>
      <c r="J11" s="3">
        <v>0</v>
      </c>
      <c r="K11" s="45">
        <v>0</v>
      </c>
      <c r="L11" s="48">
        <v>0</v>
      </c>
    </row>
    <row r="12" spans="1:20" x14ac:dyDescent="0.25">
      <c r="A12" s="2" t="s">
        <v>78</v>
      </c>
      <c r="B12" s="45">
        <f>C12+D12+E12+F12+G12+H12+I12+J12+K12+L12</f>
        <v>5498.3333333333339</v>
      </c>
      <c r="C12" s="3">
        <v>0</v>
      </c>
      <c r="D12" s="3">
        <v>3011</v>
      </c>
      <c r="E12" s="12">
        <v>373.33333333333331</v>
      </c>
      <c r="F12" s="3">
        <v>0</v>
      </c>
      <c r="G12" s="3">
        <v>2114</v>
      </c>
      <c r="H12" s="12">
        <v>0</v>
      </c>
      <c r="I12" s="12">
        <v>0</v>
      </c>
      <c r="J12" s="3">
        <v>0</v>
      </c>
      <c r="K12" s="3">
        <v>0</v>
      </c>
      <c r="L12" s="48">
        <v>0</v>
      </c>
    </row>
    <row r="13" spans="1:20" s="39" customFormat="1" x14ac:dyDescent="0.25">
      <c r="A13" s="40" t="s">
        <v>79</v>
      </c>
      <c r="B13" s="45">
        <f>C13+D13+E13+F13+G13+H13+I13+J13+K13</f>
        <v>46931</v>
      </c>
      <c r="C13" s="44">
        <v>0</v>
      </c>
      <c r="D13" s="44">
        <v>38856</v>
      </c>
      <c r="E13" s="44">
        <v>451</v>
      </c>
      <c r="F13" s="44">
        <v>0</v>
      </c>
      <c r="G13" s="44">
        <v>1718</v>
      </c>
      <c r="H13" s="44">
        <v>2806</v>
      </c>
      <c r="I13" s="44">
        <v>3100</v>
      </c>
      <c r="J13" s="44">
        <v>0</v>
      </c>
      <c r="K13" s="44">
        <v>0</v>
      </c>
      <c r="L13" s="48">
        <v>0</v>
      </c>
      <c r="P13" s="41"/>
    </row>
    <row r="14" spans="1:20" x14ac:dyDescent="0.25">
      <c r="C14" s="42"/>
      <c r="D14" s="42"/>
      <c r="E14" s="42"/>
      <c r="F14" s="42"/>
      <c r="G14" s="42"/>
      <c r="H14" s="43"/>
      <c r="I14" s="43"/>
      <c r="J14" s="42"/>
      <c r="L14" s="48"/>
    </row>
    <row r="15" spans="1:20" x14ac:dyDescent="0.25">
      <c r="A15" s="4" t="s">
        <v>5</v>
      </c>
      <c r="D15" s="23"/>
      <c r="H15" s="39"/>
      <c r="I15" s="39"/>
      <c r="L15" s="51"/>
    </row>
    <row r="16" spans="1:20" x14ac:dyDescent="0.25">
      <c r="A16" s="2" t="s">
        <v>46</v>
      </c>
      <c r="B16" s="3">
        <f>SUM(C16:L16)</f>
        <v>4193128008.6100006</v>
      </c>
      <c r="C16" s="3">
        <v>156417889</v>
      </c>
      <c r="D16" s="12">
        <v>0</v>
      </c>
      <c r="E16" s="12">
        <v>684831780.79999995</v>
      </c>
      <c r="F16" s="12">
        <v>0</v>
      </c>
      <c r="G16" s="12">
        <v>320506891</v>
      </c>
      <c r="H16" s="12">
        <v>310000</v>
      </c>
      <c r="I16" s="13">
        <v>9761245</v>
      </c>
      <c r="J16" s="3">
        <v>0</v>
      </c>
      <c r="K16" s="12">
        <v>0</v>
      </c>
      <c r="L16" s="49">
        <v>3021300202.8100004</v>
      </c>
    </row>
    <row r="17" spans="1:12" x14ac:dyDescent="0.25">
      <c r="A17" s="2" t="s">
        <v>77</v>
      </c>
      <c r="B17" s="3">
        <f t="shared" ref="B17:B19" si="0">SUM(C17:L17)</f>
        <v>3447057175.8299999</v>
      </c>
      <c r="C17" s="3">
        <v>0</v>
      </c>
      <c r="D17" s="12">
        <v>2578405968.6900001</v>
      </c>
      <c r="E17" s="12">
        <v>450440185.13999999</v>
      </c>
      <c r="F17" s="12">
        <v>0</v>
      </c>
      <c r="G17" s="35">
        <v>418211022</v>
      </c>
      <c r="H17" s="12">
        <v>0</v>
      </c>
      <c r="I17" s="12">
        <v>0</v>
      </c>
      <c r="J17" s="3">
        <v>0</v>
      </c>
      <c r="K17" s="3">
        <v>0</v>
      </c>
      <c r="L17" s="51">
        <v>0</v>
      </c>
    </row>
    <row r="18" spans="1:12" x14ac:dyDescent="0.25">
      <c r="A18" s="2" t="s">
        <v>78</v>
      </c>
      <c r="B18" s="3">
        <f t="shared" si="0"/>
        <v>3534672240</v>
      </c>
      <c r="C18" s="3">
        <v>0</v>
      </c>
      <c r="D18" s="12">
        <v>2777411073</v>
      </c>
      <c r="E18" s="12">
        <v>496452948</v>
      </c>
      <c r="F18" s="12">
        <v>0</v>
      </c>
      <c r="G18" s="12">
        <v>253952421</v>
      </c>
      <c r="H18" s="12">
        <v>1588116</v>
      </c>
      <c r="I18" s="12">
        <v>5267682</v>
      </c>
      <c r="J18" s="3">
        <v>0</v>
      </c>
      <c r="K18" s="3">
        <v>0</v>
      </c>
      <c r="L18" s="45">
        <v>0</v>
      </c>
    </row>
    <row r="19" spans="1:12" x14ac:dyDescent="0.25">
      <c r="A19" s="2" t="s">
        <v>79</v>
      </c>
      <c r="B19" s="3">
        <f t="shared" si="0"/>
        <v>15000000000.009996</v>
      </c>
      <c r="C19" s="3">
        <v>0</v>
      </c>
      <c r="D19" s="12">
        <v>11173092531.009996</v>
      </c>
      <c r="E19" s="12">
        <v>1951847469</v>
      </c>
      <c r="F19" s="12">
        <v>0</v>
      </c>
      <c r="G19" s="12">
        <v>1366832590</v>
      </c>
      <c r="H19" s="12">
        <v>196243977</v>
      </c>
      <c r="I19" s="12">
        <v>311983433</v>
      </c>
      <c r="J19" s="12">
        <v>0</v>
      </c>
      <c r="K19" s="12">
        <v>0</v>
      </c>
      <c r="L19" s="44">
        <v>0</v>
      </c>
    </row>
    <row r="20" spans="1:12" x14ac:dyDescent="0.25">
      <c r="A20" s="2" t="s">
        <v>80</v>
      </c>
      <c r="B20" s="45">
        <f>C20+D20+E20+F20+I20+G20+H20+J20+K20</f>
        <v>3534672240</v>
      </c>
      <c r="C20" s="47">
        <f>C18</f>
        <v>0</v>
      </c>
      <c r="D20" s="47">
        <f>D18</f>
        <v>2777411073</v>
      </c>
      <c r="E20" s="47">
        <f t="shared" ref="E20:L20" si="1">E18</f>
        <v>496452948</v>
      </c>
      <c r="F20" s="47">
        <f t="shared" si="1"/>
        <v>0</v>
      </c>
      <c r="G20" s="47">
        <f t="shared" si="1"/>
        <v>253952421</v>
      </c>
      <c r="H20" s="47">
        <f t="shared" si="1"/>
        <v>1588116</v>
      </c>
      <c r="I20" s="47">
        <f t="shared" si="1"/>
        <v>5267682</v>
      </c>
      <c r="J20" s="47">
        <f t="shared" si="1"/>
        <v>0</v>
      </c>
      <c r="K20" s="47">
        <f t="shared" si="1"/>
        <v>0</v>
      </c>
      <c r="L20" s="47">
        <f t="shared" si="1"/>
        <v>0</v>
      </c>
    </row>
    <row r="21" spans="1:12" x14ac:dyDescent="0.25">
      <c r="B21" s="3"/>
      <c r="C21" s="3"/>
      <c r="D21" s="3"/>
      <c r="E21" s="3"/>
      <c r="F21" s="3"/>
      <c r="G21" s="3"/>
      <c r="H21" s="3"/>
    </row>
    <row r="22" spans="1:12" x14ac:dyDescent="0.25">
      <c r="A22" s="4" t="s">
        <v>6</v>
      </c>
      <c r="B22" s="3"/>
      <c r="C22" s="44" t="s">
        <v>75</v>
      </c>
      <c r="D22" s="3"/>
      <c r="E22" s="3"/>
      <c r="F22" s="17"/>
      <c r="G22" s="3"/>
      <c r="H22" s="3"/>
    </row>
    <row r="23" spans="1:12" x14ac:dyDescent="0.25">
      <c r="A23" s="2" t="s">
        <v>77</v>
      </c>
      <c r="B23" s="3">
        <f>B17</f>
        <v>3447057175.8299999</v>
      </c>
      <c r="C23" s="33"/>
      <c r="F23" s="17"/>
    </row>
    <row r="24" spans="1:12" x14ac:dyDescent="0.25">
      <c r="A24" s="2" t="s">
        <v>78</v>
      </c>
      <c r="B24" s="3">
        <v>2532735132</v>
      </c>
      <c r="C24" s="44"/>
      <c r="D24" s="23"/>
      <c r="F24" s="17"/>
    </row>
    <row r="25" spans="1:12" x14ac:dyDescent="0.25">
      <c r="F25" s="17"/>
    </row>
    <row r="26" spans="1:12" x14ac:dyDescent="0.25">
      <c r="A26" t="s">
        <v>7</v>
      </c>
    </row>
    <row r="27" spans="1:12" x14ac:dyDescent="0.25">
      <c r="A27" s="2" t="s">
        <v>47</v>
      </c>
      <c r="B27" s="16">
        <v>0.96</v>
      </c>
      <c r="C27" s="16">
        <v>0.96</v>
      </c>
      <c r="D27" s="16">
        <v>0.96</v>
      </c>
      <c r="E27" s="16">
        <v>0.96</v>
      </c>
      <c r="F27" s="16">
        <v>0.96</v>
      </c>
      <c r="G27" s="16">
        <v>0.96</v>
      </c>
      <c r="H27" s="16">
        <v>0.96</v>
      </c>
      <c r="I27" s="16">
        <v>0.96</v>
      </c>
      <c r="J27" s="16">
        <v>0.96</v>
      </c>
      <c r="K27" s="16">
        <v>0.96</v>
      </c>
      <c r="L27" s="16">
        <v>0.96</v>
      </c>
    </row>
    <row r="28" spans="1:12" x14ac:dyDescent="0.25">
      <c r="A28" s="2" t="s">
        <v>81</v>
      </c>
      <c r="B28" s="16">
        <v>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</row>
    <row r="29" spans="1:12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</row>
    <row r="31" spans="1:12" x14ac:dyDescent="0.25">
      <c r="A31" s="2" t="s">
        <v>9</v>
      </c>
    </row>
    <row r="32" spans="1:12" x14ac:dyDescent="0.25">
      <c r="A32" s="2" t="s">
        <v>48</v>
      </c>
      <c r="B32" s="21">
        <f t="shared" ref="B32:L32" si="2">B16/B27</f>
        <v>4367841675.6354179</v>
      </c>
      <c r="C32" s="21">
        <f t="shared" si="2"/>
        <v>162935301.04166669</v>
      </c>
      <c r="D32" s="21">
        <f t="shared" si="2"/>
        <v>0</v>
      </c>
      <c r="E32" s="21">
        <f t="shared" si="2"/>
        <v>713366438.33333325</v>
      </c>
      <c r="F32" s="21">
        <f t="shared" si="2"/>
        <v>0</v>
      </c>
      <c r="G32" s="21">
        <f t="shared" si="2"/>
        <v>333861344.79166669</v>
      </c>
      <c r="H32" s="21">
        <f t="shared" si="2"/>
        <v>322916.66666666669</v>
      </c>
      <c r="I32" s="21">
        <f t="shared" si="2"/>
        <v>10167963.541666668</v>
      </c>
      <c r="J32" s="21">
        <f t="shared" si="2"/>
        <v>0</v>
      </c>
      <c r="K32" s="21">
        <f t="shared" si="2"/>
        <v>0</v>
      </c>
      <c r="L32" s="21">
        <f t="shared" si="2"/>
        <v>3147187711.260417</v>
      </c>
    </row>
    <row r="33" spans="1:12" x14ac:dyDescent="0.25">
      <c r="A33" s="2" t="s">
        <v>82</v>
      </c>
      <c r="B33" s="21">
        <f>B18/B28</f>
        <v>3534672240</v>
      </c>
      <c r="C33" s="21">
        <f>C18/C28</f>
        <v>0</v>
      </c>
      <c r="D33" s="21">
        <f t="shared" ref="D33:L33" si="3">D18/D28</f>
        <v>2777411073</v>
      </c>
      <c r="E33" s="21">
        <f t="shared" si="3"/>
        <v>496452948</v>
      </c>
      <c r="F33" s="21">
        <f t="shared" si="3"/>
        <v>0</v>
      </c>
      <c r="G33" s="21">
        <f t="shared" si="3"/>
        <v>253952421</v>
      </c>
      <c r="H33" s="21">
        <f t="shared" si="3"/>
        <v>1588116</v>
      </c>
      <c r="I33" s="21">
        <f t="shared" si="3"/>
        <v>5267682</v>
      </c>
      <c r="J33" s="21">
        <f t="shared" si="3"/>
        <v>0</v>
      </c>
      <c r="K33" s="21">
        <f t="shared" si="3"/>
        <v>0</v>
      </c>
      <c r="L33" s="21">
        <f t="shared" si="3"/>
        <v>0</v>
      </c>
    </row>
    <row r="34" spans="1:12" x14ac:dyDescent="0.25">
      <c r="A34" s="2" t="s">
        <v>49</v>
      </c>
      <c r="B34" s="13">
        <f>B32/B10</f>
        <v>478755.02473168628</v>
      </c>
      <c r="C34" s="13">
        <f>C32/C10</f>
        <v>212709.27028938211</v>
      </c>
      <c r="D34" s="13" t="e">
        <f t="shared" ref="D34:L34" si="4">D32/D10</f>
        <v>#DIV/0!</v>
      </c>
      <c r="E34" s="13">
        <f t="shared" si="4"/>
        <v>479735.33176417841</v>
      </c>
      <c r="F34" s="13" t="e">
        <f t="shared" si="4"/>
        <v>#DIV/0!</v>
      </c>
      <c r="G34" s="13">
        <f t="shared" si="4"/>
        <v>152077.74588141512</v>
      </c>
      <c r="H34" s="13">
        <f t="shared" si="4"/>
        <v>85.88209219858156</v>
      </c>
      <c r="I34" s="13">
        <f t="shared" si="4"/>
        <v>11112.528460837888</v>
      </c>
      <c r="J34" s="13" t="e">
        <f t="shared" si="4"/>
        <v>#DIV/0!</v>
      </c>
      <c r="K34" s="13" t="e">
        <f t="shared" si="4"/>
        <v>#DIV/0!</v>
      </c>
      <c r="L34" s="13" t="e">
        <f t="shared" si="4"/>
        <v>#DIV/0!</v>
      </c>
    </row>
    <row r="35" spans="1:12" x14ac:dyDescent="0.25">
      <c r="A35" s="2" t="s">
        <v>83</v>
      </c>
      <c r="B35" s="5">
        <f>B33/B12</f>
        <v>642862.48681418609</v>
      </c>
      <c r="C35" s="5" t="e">
        <f>C33/C12</f>
        <v>#DIV/0!</v>
      </c>
      <c r="D35" s="5">
        <f t="shared" ref="D35:L35" si="5">D33/D12</f>
        <v>922421.47891066095</v>
      </c>
      <c r="E35" s="5">
        <f t="shared" si="5"/>
        <v>1329784.6821428572</v>
      </c>
      <c r="F35" s="5" t="e">
        <f t="shared" si="5"/>
        <v>#DIV/0!</v>
      </c>
      <c r="G35" s="5">
        <f t="shared" si="5"/>
        <v>120128.86518448438</v>
      </c>
      <c r="H35" s="5" t="e">
        <f t="shared" si="5"/>
        <v>#DIV/0!</v>
      </c>
      <c r="I35" s="5" t="e">
        <f t="shared" si="5"/>
        <v>#DIV/0!</v>
      </c>
      <c r="J35" s="5" t="e">
        <f t="shared" si="5"/>
        <v>#DIV/0!</v>
      </c>
      <c r="K35" s="5" t="e">
        <f t="shared" si="5"/>
        <v>#DIV/0!</v>
      </c>
      <c r="L35" s="5" t="e">
        <f t="shared" si="5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>B12/B11*100</f>
        <v>46.270582625038578</v>
      </c>
      <c r="C44" s="6" t="e">
        <f>C12/C11*100</f>
        <v>#DIV/0!</v>
      </c>
      <c r="D44" s="6">
        <f t="shared" ref="D44:L44" si="6">D12/D11*100</f>
        <v>30.996499897055795</v>
      </c>
      <c r="E44" s="6">
        <f>E12/E11*100</f>
        <v>82.779009608277903</v>
      </c>
      <c r="F44" s="6" t="e">
        <f t="shared" si="6"/>
        <v>#DIV/0!</v>
      </c>
      <c r="G44" s="6">
        <f t="shared" si="6"/>
        <v>123.0500582072177</v>
      </c>
      <c r="H44" s="6" t="e">
        <f t="shared" si="6"/>
        <v>#DIV/0!</v>
      </c>
      <c r="I44" s="6" t="e">
        <f t="shared" si="6"/>
        <v>#DIV/0!</v>
      </c>
      <c r="J44" s="6" t="e">
        <f t="shared" si="6"/>
        <v>#DIV/0!</v>
      </c>
      <c r="K44" s="6" t="e">
        <f t="shared" si="6"/>
        <v>#DIV/0!</v>
      </c>
      <c r="L44" s="6" t="e">
        <f t="shared" si="6"/>
        <v>#DIV/0!</v>
      </c>
    </row>
    <row r="45" spans="1:12" x14ac:dyDescent="0.25">
      <c r="A45" t="s">
        <v>16</v>
      </c>
      <c r="B45" s="6">
        <f>B18/B17*100</f>
        <v>102.5417351584516</v>
      </c>
      <c r="C45" s="6" t="e">
        <f>C18/C17*100</f>
        <v>#DIV/0!</v>
      </c>
      <c r="D45" s="6">
        <f t="shared" ref="D45:L45" si="7">D18/D17*100</f>
        <v>107.71814472687976</v>
      </c>
      <c r="E45" s="6">
        <f>E18/E17*100</f>
        <v>110.21506614595209</v>
      </c>
      <c r="F45" s="6" t="e">
        <f t="shared" si="7"/>
        <v>#DIV/0!</v>
      </c>
      <c r="G45" s="6">
        <f t="shared" si="7"/>
        <v>60.723512208150268</v>
      </c>
      <c r="H45" s="6" t="e">
        <f t="shared" si="7"/>
        <v>#DIV/0!</v>
      </c>
      <c r="I45" s="6" t="e">
        <f t="shared" si="7"/>
        <v>#DIV/0!</v>
      </c>
      <c r="J45" s="6" t="e">
        <f t="shared" si="7"/>
        <v>#DIV/0!</v>
      </c>
      <c r="K45" s="6" t="e">
        <f t="shared" si="7"/>
        <v>#DIV/0!</v>
      </c>
      <c r="L45" s="6" t="e">
        <f t="shared" si="7"/>
        <v>#DIV/0!</v>
      </c>
    </row>
    <row r="46" spans="1:12" x14ac:dyDescent="0.25">
      <c r="A46" t="s">
        <v>17</v>
      </c>
      <c r="B46" s="6">
        <f>AVERAGE(B44:B45)</f>
        <v>74.406158891745093</v>
      </c>
      <c r="C46" s="6" t="e">
        <f>AVERAGE(C44:C45)</f>
        <v>#DIV/0!</v>
      </c>
      <c r="D46" s="6">
        <f t="shared" ref="D46:L46" si="8">AVERAGE(D44:D45)</f>
        <v>69.357322311967778</v>
      </c>
      <c r="E46" s="6">
        <f>AVERAGE(E44:E45)</f>
        <v>96.497037877114991</v>
      </c>
      <c r="F46" s="6" t="e">
        <f t="shared" si="8"/>
        <v>#DIV/0!</v>
      </c>
      <c r="G46" s="6">
        <f t="shared" si="8"/>
        <v>91.886785207683985</v>
      </c>
      <c r="H46" s="6" t="e">
        <f t="shared" si="8"/>
        <v>#DIV/0!</v>
      </c>
      <c r="I46" s="6" t="e">
        <f t="shared" si="8"/>
        <v>#DIV/0!</v>
      </c>
      <c r="J46" s="6" t="e">
        <f t="shared" si="8"/>
        <v>#DIV/0!</v>
      </c>
      <c r="K46" s="6" t="e">
        <f t="shared" si="8"/>
        <v>#DIV/0!</v>
      </c>
      <c r="L46" s="6" t="e">
        <f t="shared" si="8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7" x14ac:dyDescent="0.25">
      <c r="A49" t="s">
        <v>19</v>
      </c>
      <c r="B49" s="6">
        <f>B12/B13*100</f>
        <v>11.715781324355616</v>
      </c>
      <c r="C49" s="6" t="e">
        <f>C12/C13*100</f>
        <v>#DIV/0!</v>
      </c>
      <c r="D49" s="6">
        <f t="shared" ref="D49:L49" si="9">D12/D13*100</f>
        <v>7.7491249742639488</v>
      </c>
      <c r="E49" s="6">
        <f t="shared" si="9"/>
        <v>82.779009608277903</v>
      </c>
      <c r="F49" s="6" t="e">
        <f t="shared" si="9"/>
        <v>#DIV/0!</v>
      </c>
      <c r="G49" s="6">
        <f t="shared" si="9"/>
        <v>123.0500582072177</v>
      </c>
      <c r="H49" s="6">
        <f t="shared" si="9"/>
        <v>0</v>
      </c>
      <c r="I49" s="6">
        <f t="shared" si="9"/>
        <v>0</v>
      </c>
      <c r="J49" s="6" t="e">
        <f t="shared" si="9"/>
        <v>#DIV/0!</v>
      </c>
      <c r="K49" s="6" t="e">
        <f t="shared" si="9"/>
        <v>#DIV/0!</v>
      </c>
      <c r="L49" s="6" t="e">
        <f t="shared" si="9"/>
        <v>#DIV/0!</v>
      </c>
    </row>
    <row r="50" spans="1:17" x14ac:dyDescent="0.25">
      <c r="A50" t="s">
        <v>20</v>
      </c>
      <c r="B50" s="6">
        <f>B18/B19*100</f>
        <v>23.564481599984298</v>
      </c>
      <c r="C50" s="6" t="e">
        <f>C18/C19*100</f>
        <v>#DIV/0!</v>
      </c>
      <c r="D50" s="6">
        <f t="shared" ref="D50:L50" si="10">D18/D19*100</f>
        <v>24.858033398466223</v>
      </c>
      <c r="E50" s="6">
        <f>E18/E19*100</f>
        <v>25.435027884343352</v>
      </c>
      <c r="F50" s="6" t="e">
        <f t="shared" si="10"/>
        <v>#DIV/0!</v>
      </c>
      <c r="G50" s="6">
        <f t="shared" si="10"/>
        <v>18.579628760534604</v>
      </c>
      <c r="H50" s="6">
        <f t="shared" si="10"/>
        <v>0.80925591922752371</v>
      </c>
      <c r="I50" s="6">
        <f t="shared" si="10"/>
        <v>1.6884492709585641</v>
      </c>
      <c r="J50" s="6" t="e">
        <f t="shared" si="10"/>
        <v>#DIV/0!</v>
      </c>
      <c r="K50" s="6" t="e">
        <f t="shared" si="10"/>
        <v>#DIV/0!</v>
      </c>
      <c r="L50" s="6" t="e">
        <f t="shared" si="10"/>
        <v>#DIV/0!</v>
      </c>
    </row>
    <row r="51" spans="1:17" x14ac:dyDescent="0.25">
      <c r="A51" t="s">
        <v>21</v>
      </c>
      <c r="B51" s="6">
        <f>(B49+B50)/2</f>
        <v>17.640131462169958</v>
      </c>
      <c r="C51" s="6" t="e">
        <f>(C49+C50)/2</f>
        <v>#DIV/0!</v>
      </c>
      <c r="D51" s="6">
        <f t="shared" ref="D51:L51" si="11">(D49+D50)/2</f>
        <v>16.303579186365084</v>
      </c>
      <c r="E51" s="6">
        <f>(E49+E50)/2</f>
        <v>54.107018746310629</v>
      </c>
      <c r="F51" s="6" t="e">
        <f t="shared" si="11"/>
        <v>#DIV/0!</v>
      </c>
      <c r="G51" s="6">
        <f t="shared" si="11"/>
        <v>70.81484348387616</v>
      </c>
      <c r="H51" s="6">
        <f t="shared" si="11"/>
        <v>0.40462795961376186</v>
      </c>
      <c r="I51" s="6">
        <f t="shared" si="11"/>
        <v>0.84422463547928206</v>
      </c>
      <c r="J51" s="6" t="e">
        <f t="shared" si="11"/>
        <v>#DIV/0!</v>
      </c>
      <c r="K51" s="6" t="e">
        <f t="shared" si="11"/>
        <v>#DIV/0!</v>
      </c>
      <c r="L51" s="6" t="e">
        <f t="shared" si="11"/>
        <v>#DIV/0!</v>
      </c>
    </row>
    <row r="53" spans="1:17" x14ac:dyDescent="0.25">
      <c r="A53" t="s">
        <v>35</v>
      </c>
    </row>
    <row r="54" spans="1:17" x14ac:dyDescent="0.25">
      <c r="A54" t="s">
        <v>22</v>
      </c>
      <c r="B54" s="6">
        <f>B20/B18*100</f>
        <v>100</v>
      </c>
      <c r="C54" s="31"/>
      <c r="D54" s="31"/>
      <c r="E54" s="31"/>
      <c r="F54" s="31"/>
      <c r="G54" s="31"/>
      <c r="H54" s="31"/>
      <c r="I54" s="31"/>
      <c r="J54" s="31"/>
      <c r="K54" s="23"/>
      <c r="L54" s="23"/>
    </row>
    <row r="56" spans="1:17" x14ac:dyDescent="0.25">
      <c r="A56" t="s">
        <v>23</v>
      </c>
    </row>
    <row r="57" spans="1:17" x14ac:dyDescent="0.25">
      <c r="A57" t="s">
        <v>24</v>
      </c>
      <c r="B57" s="6">
        <f>((B12/B10)-1)*100</f>
        <v>-39.7332846181951</v>
      </c>
      <c r="C57" s="6">
        <f>((C12/C10)-1)*100</f>
        <v>-100</v>
      </c>
      <c r="D57" s="6" t="e">
        <f t="shared" ref="D57:L57" si="12">((D12/D10)-1)*100</f>
        <v>#DIV/0!</v>
      </c>
      <c r="E57" s="6">
        <f>((E12/E10)-1)*100</f>
        <v>-74.893521631921089</v>
      </c>
      <c r="F57" s="6" t="e">
        <f t="shared" si="12"/>
        <v>#DIV/0!</v>
      </c>
      <c r="G57" s="6">
        <f t="shared" si="12"/>
        <v>-3.7048284239295515</v>
      </c>
      <c r="H57" s="6">
        <f t="shared" si="12"/>
        <v>-100</v>
      </c>
      <c r="I57" s="6">
        <f t="shared" si="12"/>
        <v>-100</v>
      </c>
      <c r="J57" s="6" t="e">
        <f t="shared" si="12"/>
        <v>#DIV/0!</v>
      </c>
      <c r="K57" s="6" t="e">
        <f t="shared" si="12"/>
        <v>#DIV/0!</v>
      </c>
      <c r="L57" s="6" t="e">
        <f t="shared" si="12"/>
        <v>#DIV/0!</v>
      </c>
    </row>
    <row r="58" spans="1:17" x14ac:dyDescent="0.25">
      <c r="A58" t="s">
        <v>25</v>
      </c>
      <c r="B58" s="6">
        <f t="shared" ref="B58:L58" si="13">((B33/B32)-1)*100</f>
        <v>-19.07508324495786</v>
      </c>
      <c r="C58" s="6">
        <f t="shared" si="13"/>
        <v>-100</v>
      </c>
      <c r="D58" s="6" t="e">
        <f t="shared" si="13"/>
        <v>#DIV/0!</v>
      </c>
      <c r="E58" s="6">
        <f t="shared" si="13"/>
        <v>-30.407022068506194</v>
      </c>
      <c r="F58" s="6" t="e">
        <f t="shared" si="13"/>
        <v>#DIV/0!</v>
      </c>
      <c r="G58" s="6">
        <f t="shared" si="13"/>
        <v>-23.934763649122292</v>
      </c>
      <c r="H58" s="6">
        <f t="shared" si="13"/>
        <v>391.80366451612906</v>
      </c>
      <c r="I58" s="6">
        <f t="shared" si="13"/>
        <v>-48.193342959837601</v>
      </c>
      <c r="J58" s="6" t="e">
        <f t="shared" si="13"/>
        <v>#DIV/0!</v>
      </c>
      <c r="K58" s="6" t="e">
        <f t="shared" si="13"/>
        <v>#DIV/0!</v>
      </c>
      <c r="L58" s="6">
        <f t="shared" si="13"/>
        <v>-100</v>
      </c>
      <c r="M58" s="6"/>
      <c r="N58" s="6"/>
      <c r="O58" s="6"/>
      <c r="P58" s="6"/>
      <c r="Q58" s="6"/>
    </row>
    <row r="59" spans="1:17" x14ac:dyDescent="0.25">
      <c r="A59" t="s">
        <v>26</v>
      </c>
      <c r="B59" s="6">
        <f>((B35/B34)-1)*100</f>
        <v>34.277961296483994</v>
      </c>
      <c r="C59" s="6" t="e">
        <f>((C35/C34)-1)*100</f>
        <v>#DIV/0!</v>
      </c>
      <c r="D59" s="6" t="e">
        <f t="shared" ref="D59:L59" si="14">((D35/D34)-1)*100</f>
        <v>#DIV/0!</v>
      </c>
      <c r="E59" s="6">
        <f>((E35/E34)-1)*100</f>
        <v>177.19131656463739</v>
      </c>
      <c r="F59" s="6" t="e">
        <f t="shared" si="14"/>
        <v>#DIV/0!</v>
      </c>
      <c r="G59" s="6">
        <f t="shared" si="14"/>
        <v>-21.008255028874078</v>
      </c>
      <c r="H59" s="6" t="e">
        <f t="shared" si="14"/>
        <v>#DIV/0!</v>
      </c>
      <c r="I59" s="6" t="e">
        <f t="shared" si="14"/>
        <v>#DIV/0!</v>
      </c>
      <c r="J59" s="6" t="e">
        <f t="shared" si="14"/>
        <v>#DIV/0!</v>
      </c>
      <c r="K59" s="6" t="e">
        <f t="shared" si="14"/>
        <v>#DIV/0!</v>
      </c>
      <c r="L59" s="6" t="e">
        <f t="shared" si="14"/>
        <v>#DIV/0!</v>
      </c>
    </row>
    <row r="60" spans="1:17" x14ac:dyDescent="0.25">
      <c r="B60" s="7"/>
      <c r="C60" s="7"/>
      <c r="D60" s="7"/>
      <c r="E60" s="7"/>
      <c r="F60" s="7"/>
      <c r="G60" s="7"/>
      <c r="H60" s="7"/>
    </row>
    <row r="61" spans="1:17" x14ac:dyDescent="0.25">
      <c r="A61" t="s">
        <v>27</v>
      </c>
    </row>
    <row r="62" spans="1:17" x14ac:dyDescent="0.25">
      <c r="A62" t="s">
        <v>36</v>
      </c>
      <c r="B62" s="3">
        <f>B17/(B11*3)</f>
        <v>96694.358210047969</v>
      </c>
      <c r="C62" s="3" t="e">
        <f>C17/(C11*3)</f>
        <v>#DIV/0!</v>
      </c>
      <c r="D62" s="3">
        <f t="shared" ref="D62:L62" si="15">D17/(D11*3)</f>
        <v>88477.31688593782</v>
      </c>
      <c r="E62" s="3">
        <f t="shared" si="15"/>
        <v>332919.57512195123</v>
      </c>
      <c r="F62" s="3" t="e">
        <f t="shared" si="15"/>
        <v>#DIV/0!</v>
      </c>
      <c r="G62" s="3">
        <f t="shared" si="15"/>
        <v>81143</v>
      </c>
      <c r="H62" s="3" t="e">
        <f t="shared" si="15"/>
        <v>#DIV/0!</v>
      </c>
      <c r="I62" s="3" t="e">
        <f t="shared" si="15"/>
        <v>#DIV/0!</v>
      </c>
      <c r="J62" s="3" t="e">
        <f t="shared" si="15"/>
        <v>#DIV/0!</v>
      </c>
      <c r="K62" s="3" t="e">
        <f t="shared" si="15"/>
        <v>#DIV/0!</v>
      </c>
      <c r="L62" s="3" t="e">
        <f t="shared" si="15"/>
        <v>#DIV/0!</v>
      </c>
      <c r="M62" s="3"/>
      <c r="N62" s="3"/>
      <c r="O62" s="3"/>
    </row>
    <row r="63" spans="1:17" x14ac:dyDescent="0.25">
      <c r="A63" t="s">
        <v>37</v>
      </c>
      <c r="B63" s="3">
        <f>B18/(B12*3)</f>
        <v>214287.4956047287</v>
      </c>
      <c r="C63" s="3" t="e">
        <f>C18/(C12*3)</f>
        <v>#DIV/0!</v>
      </c>
      <c r="D63" s="3">
        <f t="shared" ref="D63:L63" si="16">D18/(D12*3)</f>
        <v>307473.82630355365</v>
      </c>
      <c r="E63" s="3">
        <f t="shared" si="16"/>
        <v>443261.5607142857</v>
      </c>
      <c r="F63" s="3" t="e">
        <f t="shared" si="16"/>
        <v>#DIV/0!</v>
      </c>
      <c r="G63" s="3">
        <f t="shared" si="16"/>
        <v>40042.955061494795</v>
      </c>
      <c r="H63" s="3" t="e">
        <f t="shared" si="16"/>
        <v>#DIV/0!</v>
      </c>
      <c r="I63" s="3" t="e">
        <f t="shared" si="16"/>
        <v>#DIV/0!</v>
      </c>
      <c r="J63" s="3" t="e">
        <f t="shared" si="16"/>
        <v>#DIV/0!</v>
      </c>
      <c r="K63" s="3" t="e">
        <f t="shared" si="16"/>
        <v>#DIV/0!</v>
      </c>
      <c r="L63" s="3" t="e">
        <f t="shared" si="16"/>
        <v>#DIV/0!</v>
      </c>
    </row>
    <row r="64" spans="1:17" x14ac:dyDescent="0.25">
      <c r="A64" t="s">
        <v>30</v>
      </c>
      <c r="B64" s="3">
        <f>(B62/B63)*B46</f>
        <v>33.574781209741204</v>
      </c>
      <c r="C64" s="3" t="e">
        <f>(C62/C63)*C46</f>
        <v>#DIV/0!</v>
      </c>
      <c r="D64" s="3">
        <f t="shared" ref="D64:L64" si="17">(D62/D63)*D46</f>
        <v>19.957958237712852</v>
      </c>
      <c r="E64" s="3">
        <f>(E62/E63)*E46</f>
        <v>72.475837514102295</v>
      </c>
      <c r="F64" s="3" t="e">
        <f t="shared" si="17"/>
        <v>#DIV/0!</v>
      </c>
      <c r="G64" s="3">
        <f t="shared" si="17"/>
        <v>186.19928026432652</v>
      </c>
      <c r="H64" s="3" t="e">
        <f t="shared" si="17"/>
        <v>#DIV/0!</v>
      </c>
      <c r="I64" s="3" t="e">
        <f t="shared" si="17"/>
        <v>#DIV/0!</v>
      </c>
      <c r="J64" s="3" t="e">
        <f t="shared" si="17"/>
        <v>#DIV/0!</v>
      </c>
      <c r="K64" s="3" t="e">
        <f t="shared" si="17"/>
        <v>#DIV/0!</v>
      </c>
      <c r="L64" s="3" t="e">
        <f t="shared" si="17"/>
        <v>#DIV/0!</v>
      </c>
    </row>
    <row r="65" spans="1:12" x14ac:dyDescent="0.25">
      <c r="A65" t="s">
        <v>43</v>
      </c>
      <c r="B65" s="3">
        <f>B17/B11</f>
        <v>290083.07463014388</v>
      </c>
      <c r="C65" s="3" t="e">
        <f>C17/C11</f>
        <v>#DIV/0!</v>
      </c>
      <c r="D65" s="3">
        <f t="shared" ref="D65:L65" si="18">D17/D11</f>
        <v>265431.95065781346</v>
      </c>
      <c r="E65" s="3">
        <f t="shared" si="18"/>
        <v>998758.72536585364</v>
      </c>
      <c r="F65" s="3" t="e">
        <f t="shared" si="18"/>
        <v>#DIV/0!</v>
      </c>
      <c r="G65" s="3">
        <f t="shared" si="18"/>
        <v>243429</v>
      </c>
      <c r="H65" s="3" t="e">
        <f t="shared" si="18"/>
        <v>#DIV/0!</v>
      </c>
      <c r="I65" s="3" t="e">
        <f t="shared" si="18"/>
        <v>#DIV/0!</v>
      </c>
      <c r="J65" s="3" t="e">
        <f t="shared" si="18"/>
        <v>#DIV/0!</v>
      </c>
      <c r="K65" s="3" t="e">
        <f t="shared" si="18"/>
        <v>#DIV/0!</v>
      </c>
      <c r="L65" s="3" t="e">
        <f t="shared" si="18"/>
        <v>#DIV/0!</v>
      </c>
    </row>
    <row r="66" spans="1:12" x14ac:dyDescent="0.25">
      <c r="A66" t="s">
        <v>42</v>
      </c>
      <c r="B66" s="3">
        <f>B18/B12</f>
        <v>642862.48681418609</v>
      </c>
      <c r="C66" s="3" t="e">
        <f>C18/C12</f>
        <v>#DIV/0!</v>
      </c>
      <c r="D66" s="3">
        <f t="shared" ref="D66:L66" si="19">D18/D12</f>
        <v>922421.47891066095</v>
      </c>
      <c r="E66" s="3">
        <f t="shared" si="19"/>
        <v>1329784.6821428572</v>
      </c>
      <c r="F66" s="3" t="e">
        <f t="shared" si="19"/>
        <v>#DIV/0!</v>
      </c>
      <c r="G66" s="3">
        <f t="shared" si="19"/>
        <v>120128.86518448438</v>
      </c>
      <c r="H66" s="3" t="e">
        <f t="shared" si="19"/>
        <v>#DIV/0!</v>
      </c>
      <c r="I66" s="3" t="e">
        <f t="shared" si="19"/>
        <v>#DIV/0!</v>
      </c>
      <c r="J66" s="3" t="e">
        <f t="shared" si="19"/>
        <v>#DIV/0!</v>
      </c>
      <c r="K66" s="3" t="e">
        <f t="shared" si="19"/>
        <v>#DIV/0!</v>
      </c>
      <c r="L66" s="3" t="e">
        <f t="shared" si="19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73.47528639092431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46">
        <f>(B18/(B24+C24))*100</f>
        <v>139.55949026571957</v>
      </c>
      <c r="C70" s="38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ht="14.25" customHeight="1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  <row r="144" spans="9:11" x14ac:dyDescent="0.25">
      <c r="I144" s="21"/>
      <c r="J144" s="21"/>
      <c r="K144" s="21"/>
    </row>
    <row r="145" spans="9:11" x14ac:dyDescent="0.25">
      <c r="I145" s="21"/>
      <c r="J145" s="21"/>
      <c r="K145" s="21"/>
    </row>
    <row r="146" spans="9:11" x14ac:dyDescent="0.25">
      <c r="I146" s="21"/>
      <c r="J146" s="21"/>
      <c r="K146" s="21"/>
    </row>
  </sheetData>
  <mergeCells count="5">
    <mergeCell ref="A4:A5"/>
    <mergeCell ref="B4:B5"/>
    <mergeCell ref="A2:K2"/>
    <mergeCell ref="D4:K4"/>
    <mergeCell ref="A79:L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zoomScale="70" zoomScaleNormal="70" workbookViewId="0">
      <selection activeCell="L10" sqref="L10:L13"/>
    </sheetView>
  </sheetViews>
  <sheetFormatPr baseColWidth="10" defaultColWidth="11.42578125" defaultRowHeight="15" x14ac:dyDescent="0.25"/>
  <cols>
    <col min="1" max="1" width="55.140625" customWidth="1"/>
    <col min="2" max="2" width="17.5703125" bestFit="1" customWidth="1"/>
    <col min="3" max="3" width="17.5703125" customWidth="1"/>
    <col min="4" max="4" width="18.5703125" customWidth="1"/>
    <col min="5" max="5" width="16.42578125" customWidth="1"/>
    <col min="6" max="6" width="22.7109375" customWidth="1"/>
    <col min="7" max="7" width="18" customWidth="1"/>
    <col min="8" max="8" width="19.28515625" customWidth="1"/>
    <col min="9" max="9" width="17.28515625" customWidth="1"/>
    <col min="10" max="10" width="24.42578125" customWidth="1"/>
    <col min="11" max="11" width="18.5703125" customWidth="1"/>
    <col min="12" max="12" width="18.140625" customWidth="1"/>
  </cols>
  <sheetData>
    <row r="2" spans="1:21" ht="15.75" x14ac:dyDescent="0.25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21" x14ac:dyDescent="0.25">
      <c r="A4" s="56" t="s">
        <v>0</v>
      </c>
      <c r="B4" s="58" t="s">
        <v>1</v>
      </c>
      <c r="C4" s="29"/>
      <c r="D4" s="61" t="s">
        <v>2</v>
      </c>
      <c r="E4" s="61"/>
      <c r="F4" s="61"/>
      <c r="G4" s="61"/>
      <c r="H4" s="61"/>
      <c r="I4" s="61"/>
      <c r="J4" s="61"/>
      <c r="K4" s="61"/>
      <c r="L4" s="52"/>
    </row>
    <row r="5" spans="1:21" ht="90.75" thickBot="1" x14ac:dyDescent="0.3">
      <c r="A5" s="57"/>
      <c r="B5" s="59"/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26" t="s">
        <v>134</v>
      </c>
      <c r="L5" s="26" t="s">
        <v>135</v>
      </c>
      <c r="Q5" s="39"/>
    </row>
    <row r="6" spans="1:21" ht="15.75" thickTop="1" x14ac:dyDescent="0.25">
      <c r="U6" s="39"/>
    </row>
    <row r="7" spans="1:21" x14ac:dyDescent="0.25">
      <c r="A7" s="1" t="s">
        <v>3</v>
      </c>
    </row>
    <row r="9" spans="1:21" x14ac:dyDescent="0.25">
      <c r="A9" t="s">
        <v>4</v>
      </c>
    </row>
    <row r="10" spans="1:21" x14ac:dyDescent="0.25">
      <c r="A10" s="2" t="s">
        <v>51</v>
      </c>
      <c r="B10" s="45">
        <f>C10+D10+E10+F10+G10+H10+I10</f>
        <v>9341.3333333333339</v>
      </c>
      <c r="C10" s="3">
        <v>717.66666666666663</v>
      </c>
      <c r="D10" s="3">
        <v>0</v>
      </c>
      <c r="E10" s="12">
        <v>1677.6666666666667</v>
      </c>
      <c r="F10" s="18">
        <v>0</v>
      </c>
      <c r="G10" s="3">
        <v>2271</v>
      </c>
      <c r="H10" s="3">
        <v>3760</v>
      </c>
      <c r="I10" s="3">
        <v>915</v>
      </c>
      <c r="J10" s="3">
        <v>0</v>
      </c>
      <c r="K10" s="3">
        <v>0</v>
      </c>
      <c r="L10" s="48">
        <v>0</v>
      </c>
    </row>
    <row r="11" spans="1:21" x14ac:dyDescent="0.25">
      <c r="A11" s="2" t="s">
        <v>88</v>
      </c>
      <c r="B11" s="45">
        <f t="shared" ref="B11:B13" si="0">C11+D11+E11+F11+G11+H11+I11</f>
        <v>17789</v>
      </c>
      <c r="C11" s="3">
        <v>0</v>
      </c>
      <c r="D11" s="3">
        <v>9714</v>
      </c>
      <c r="E11" s="44">
        <v>451</v>
      </c>
      <c r="F11" s="3">
        <v>0</v>
      </c>
      <c r="G11" s="3">
        <v>1718</v>
      </c>
      <c r="H11" s="12">
        <v>2806</v>
      </c>
      <c r="I11" s="3">
        <v>3100</v>
      </c>
      <c r="J11" s="3">
        <v>0</v>
      </c>
      <c r="K11">
        <v>0</v>
      </c>
      <c r="L11" s="48">
        <v>0</v>
      </c>
    </row>
    <row r="12" spans="1:21" x14ac:dyDescent="0.25">
      <c r="A12" s="2" t="s">
        <v>89</v>
      </c>
      <c r="B12" s="45">
        <f t="shared" si="0"/>
        <v>5794.333333333333</v>
      </c>
      <c r="C12" s="3">
        <v>0</v>
      </c>
      <c r="D12" s="3">
        <v>3011</v>
      </c>
      <c r="E12" s="12">
        <v>361.66666666666669</v>
      </c>
      <c r="F12" s="3">
        <v>0</v>
      </c>
      <c r="G12" s="3">
        <v>2421.6666666666665</v>
      </c>
      <c r="H12" s="12">
        <v>0</v>
      </c>
      <c r="I12" s="12">
        <v>0</v>
      </c>
      <c r="J12" s="12">
        <v>0</v>
      </c>
      <c r="K12" s="12">
        <v>0</v>
      </c>
      <c r="L12" s="48">
        <v>0</v>
      </c>
    </row>
    <row r="13" spans="1:21" s="39" customFormat="1" x14ac:dyDescent="0.25">
      <c r="A13" s="40" t="s">
        <v>79</v>
      </c>
      <c r="B13" s="45">
        <f t="shared" si="0"/>
        <v>46931</v>
      </c>
      <c r="C13" s="44">
        <v>0</v>
      </c>
      <c r="D13" s="44">
        <v>38856</v>
      </c>
      <c r="E13" s="44">
        <v>451</v>
      </c>
      <c r="F13" s="44">
        <v>0</v>
      </c>
      <c r="G13" s="44">
        <v>1718</v>
      </c>
      <c r="H13" s="44">
        <v>2806</v>
      </c>
      <c r="I13" s="48">
        <v>3100</v>
      </c>
      <c r="J13" s="48">
        <v>0</v>
      </c>
      <c r="K13" s="39">
        <v>0</v>
      </c>
      <c r="L13" s="48">
        <v>0</v>
      </c>
      <c r="Q13" s="41"/>
    </row>
    <row r="14" spans="1:21" x14ac:dyDescent="0.25">
      <c r="C14" s="42"/>
      <c r="D14" s="42"/>
      <c r="E14" s="42"/>
      <c r="F14" s="42"/>
      <c r="G14" s="42"/>
      <c r="H14" s="43"/>
      <c r="I14" s="43"/>
      <c r="J14" s="43"/>
      <c r="K14" s="39"/>
      <c r="L14" s="43"/>
    </row>
    <row r="15" spans="1:21" x14ac:dyDescent="0.25">
      <c r="A15" s="4" t="s">
        <v>5</v>
      </c>
      <c r="H15" s="39"/>
      <c r="I15" s="39"/>
      <c r="J15" s="39"/>
      <c r="K15" s="39"/>
    </row>
    <row r="16" spans="1:21" x14ac:dyDescent="0.25">
      <c r="A16" s="2" t="s">
        <v>51</v>
      </c>
      <c r="B16" s="3">
        <f>SUM(C16:L16)</f>
        <v>4013178485.52</v>
      </c>
      <c r="C16" s="3">
        <v>157043866</v>
      </c>
      <c r="D16" s="3">
        <v>0</v>
      </c>
      <c r="E16" s="12">
        <v>524235846.44999999</v>
      </c>
      <c r="F16" s="3">
        <v>0</v>
      </c>
      <c r="G16" s="3">
        <v>358190154</v>
      </c>
      <c r="H16" s="12">
        <v>6042981.2999999998</v>
      </c>
      <c r="I16" s="12">
        <v>2998936.4</v>
      </c>
      <c r="J16" s="12">
        <v>0</v>
      </c>
      <c r="K16" s="12">
        <v>0</v>
      </c>
      <c r="L16" s="3">
        <v>2964666701.3699999</v>
      </c>
    </row>
    <row r="17" spans="1:12" x14ac:dyDescent="0.25">
      <c r="A17" s="2" t="s">
        <v>88</v>
      </c>
      <c r="B17" s="3">
        <f t="shared" ref="B17" si="1">SUM(C17:K17)</f>
        <v>3531761744.8299999</v>
      </c>
      <c r="C17" s="3">
        <v>0</v>
      </c>
      <c r="D17" s="3">
        <v>2578405968.6900001</v>
      </c>
      <c r="E17" s="12">
        <v>450440185.13999999</v>
      </c>
      <c r="F17" s="3">
        <v>0</v>
      </c>
      <c r="G17" s="3">
        <v>418211022</v>
      </c>
      <c r="H17" s="12">
        <v>32707330</v>
      </c>
      <c r="I17" s="12">
        <v>51997239</v>
      </c>
      <c r="J17" s="12">
        <v>0</v>
      </c>
      <c r="K17" s="12">
        <v>0</v>
      </c>
      <c r="L17" s="3">
        <v>0</v>
      </c>
    </row>
    <row r="18" spans="1:12" x14ac:dyDescent="0.25">
      <c r="A18" s="2" t="s">
        <v>89</v>
      </c>
      <c r="B18" s="3">
        <f>SUM(C18:L18)</f>
        <v>3191736569.54</v>
      </c>
      <c r="C18" s="3">
        <v>0</v>
      </c>
      <c r="D18" s="3">
        <v>2126843299.47</v>
      </c>
      <c r="E18" s="12">
        <v>408377535.87</v>
      </c>
      <c r="F18" s="3">
        <v>0</v>
      </c>
      <c r="G18" s="3">
        <v>418923696</v>
      </c>
      <c r="H18" s="12">
        <v>4349134.2</v>
      </c>
      <c r="I18" s="12">
        <v>12765838</v>
      </c>
      <c r="J18" s="12">
        <v>0</v>
      </c>
      <c r="K18" s="12">
        <v>220477066</v>
      </c>
      <c r="L18" s="12">
        <v>0</v>
      </c>
    </row>
    <row r="19" spans="1:12" x14ac:dyDescent="0.25">
      <c r="A19" s="2" t="s">
        <v>79</v>
      </c>
      <c r="B19" s="3">
        <f>SUM(C19:L19)</f>
        <v>15000000000.009996</v>
      </c>
      <c r="C19" s="3">
        <v>0</v>
      </c>
      <c r="D19" s="3">
        <v>11173092531.009996</v>
      </c>
      <c r="E19" s="12">
        <v>1951847469</v>
      </c>
      <c r="F19" s="3">
        <v>0</v>
      </c>
      <c r="G19" s="3">
        <v>1366832590</v>
      </c>
      <c r="H19" s="12">
        <v>196243977</v>
      </c>
      <c r="I19" s="12">
        <v>311983433</v>
      </c>
      <c r="J19" s="12">
        <v>0</v>
      </c>
      <c r="K19" s="12">
        <v>0</v>
      </c>
      <c r="L19" s="3">
        <v>0</v>
      </c>
    </row>
    <row r="20" spans="1:12" x14ac:dyDescent="0.25">
      <c r="A20" s="2" t="s">
        <v>90</v>
      </c>
      <c r="B20" s="45">
        <f>C20+D20+E20+F20+I20+G20+H20+J20+K20</f>
        <v>3191736569.54</v>
      </c>
      <c r="C20" s="49">
        <f>C18</f>
        <v>0</v>
      </c>
      <c r="D20" s="49">
        <f>D18</f>
        <v>2126843299.47</v>
      </c>
      <c r="E20" s="49">
        <f t="shared" ref="E20:K20" si="2">E18</f>
        <v>408377535.87</v>
      </c>
      <c r="F20" s="49">
        <f t="shared" si="2"/>
        <v>0</v>
      </c>
      <c r="G20" s="49">
        <f t="shared" si="2"/>
        <v>418923696</v>
      </c>
      <c r="H20" s="50">
        <f t="shared" si="2"/>
        <v>4349134.2</v>
      </c>
      <c r="I20" s="50">
        <f t="shared" si="2"/>
        <v>12765838</v>
      </c>
      <c r="J20" s="50">
        <f t="shared" si="2"/>
        <v>0</v>
      </c>
      <c r="K20" s="50">
        <f t="shared" si="2"/>
        <v>220477066</v>
      </c>
      <c r="L20" s="23"/>
    </row>
    <row r="21" spans="1:12" x14ac:dyDescent="0.25">
      <c r="B21" s="3"/>
      <c r="C21" s="3"/>
      <c r="D21" s="3"/>
      <c r="E21" s="3"/>
      <c r="F21" s="3"/>
      <c r="G21" s="3"/>
      <c r="H21" s="3"/>
    </row>
    <row r="22" spans="1:12" x14ac:dyDescent="0.25">
      <c r="A22" s="2" t="s">
        <v>6</v>
      </c>
      <c r="B22" s="3"/>
      <c r="C22" s="3"/>
      <c r="D22" s="3"/>
      <c r="E22" s="3"/>
      <c r="F22" s="3"/>
      <c r="G22" s="3"/>
      <c r="H22" s="3"/>
    </row>
    <row r="23" spans="1:12" x14ac:dyDescent="0.25">
      <c r="A23" s="2" t="s">
        <v>88</v>
      </c>
      <c r="B23" s="3">
        <f>B17</f>
        <v>3531761744.8299999</v>
      </c>
      <c r="C23" s="3"/>
    </row>
    <row r="24" spans="1:12" x14ac:dyDescent="0.25">
      <c r="A24" s="2" t="s">
        <v>89</v>
      </c>
      <c r="B24" s="3">
        <v>4007786020</v>
      </c>
      <c r="C24" s="3"/>
    </row>
    <row r="26" spans="1:12" x14ac:dyDescent="0.25">
      <c r="A26" t="s">
        <v>7</v>
      </c>
    </row>
    <row r="27" spans="1:12" x14ac:dyDescent="0.25">
      <c r="A27" s="2" t="s">
        <v>52</v>
      </c>
      <c r="B27" s="10">
        <v>0.99</v>
      </c>
      <c r="C27" s="10">
        <v>0.99</v>
      </c>
      <c r="D27" s="10">
        <v>0.99</v>
      </c>
      <c r="E27" s="10">
        <v>0.99</v>
      </c>
      <c r="F27" s="10">
        <v>0.99</v>
      </c>
      <c r="G27" s="10">
        <v>0.99</v>
      </c>
      <c r="H27" s="10">
        <v>0.99</v>
      </c>
      <c r="I27" s="10">
        <v>0.99</v>
      </c>
      <c r="J27" s="10">
        <v>0.99</v>
      </c>
      <c r="K27" s="10">
        <v>0.99</v>
      </c>
      <c r="L27" s="10">
        <v>0.99</v>
      </c>
    </row>
    <row r="28" spans="1:12" x14ac:dyDescent="0.25">
      <c r="A28" s="2" t="s">
        <v>91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</row>
    <row r="29" spans="1:12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</row>
    <row r="31" spans="1:12" x14ac:dyDescent="0.25">
      <c r="A31" s="2" t="s">
        <v>9</v>
      </c>
    </row>
    <row r="32" spans="1:12" x14ac:dyDescent="0.25">
      <c r="A32" s="2" t="s">
        <v>53</v>
      </c>
      <c r="B32" s="21">
        <f t="shared" ref="B32:L32" si="3">B16/B27</f>
        <v>4053715641.939394</v>
      </c>
      <c r="C32" s="21">
        <f t="shared" si="3"/>
        <v>158630167.67676768</v>
      </c>
      <c r="D32" s="21">
        <f t="shared" si="3"/>
        <v>0</v>
      </c>
      <c r="E32" s="21">
        <f>E16/E27</f>
        <v>529531158.030303</v>
      </c>
      <c r="F32" s="21">
        <f t="shared" si="3"/>
        <v>0</v>
      </c>
      <c r="G32" s="21">
        <f t="shared" si="3"/>
        <v>361808236.36363637</v>
      </c>
      <c r="H32" s="21">
        <f t="shared" si="3"/>
        <v>6104021.5151515147</v>
      </c>
      <c r="I32" s="21">
        <f t="shared" si="3"/>
        <v>3029228.6868686867</v>
      </c>
      <c r="J32" s="21">
        <f t="shared" si="3"/>
        <v>0</v>
      </c>
      <c r="K32" s="21">
        <f t="shared" si="3"/>
        <v>0</v>
      </c>
      <c r="L32" s="21">
        <f t="shared" si="3"/>
        <v>2994612829.6666665</v>
      </c>
    </row>
    <row r="33" spans="1:12" x14ac:dyDescent="0.25">
      <c r="A33" s="2" t="s">
        <v>92</v>
      </c>
      <c r="B33" s="21">
        <f t="shared" ref="B33:G33" si="4">B18/B28</f>
        <v>3191736569.54</v>
      </c>
      <c r="C33" s="21">
        <f t="shared" si="4"/>
        <v>0</v>
      </c>
      <c r="D33" s="21">
        <f t="shared" si="4"/>
        <v>2126843299.47</v>
      </c>
      <c r="E33" s="21">
        <f>E18/E28</f>
        <v>408377535.87</v>
      </c>
      <c r="F33" s="21">
        <f t="shared" si="4"/>
        <v>0</v>
      </c>
      <c r="G33" s="21">
        <f t="shared" si="4"/>
        <v>418923696</v>
      </c>
      <c r="H33" s="21">
        <f t="shared" ref="H33:L33" si="5">H18/H28</f>
        <v>4349134.2</v>
      </c>
      <c r="I33" s="21">
        <f t="shared" si="5"/>
        <v>12765838</v>
      </c>
      <c r="J33" s="21">
        <f t="shared" si="5"/>
        <v>0</v>
      </c>
      <c r="K33" s="21">
        <f t="shared" si="5"/>
        <v>220477066</v>
      </c>
      <c r="L33" s="21">
        <f t="shared" si="5"/>
        <v>0</v>
      </c>
    </row>
    <row r="34" spans="1:12" x14ac:dyDescent="0.25">
      <c r="A34" s="2" t="s">
        <v>54</v>
      </c>
      <c r="B34" s="13">
        <f>B32/B10</f>
        <v>433954.71473801672</v>
      </c>
      <c r="C34" s="13">
        <f>C32/C10</f>
        <v>221035.99769173388</v>
      </c>
      <c r="D34" s="13" t="e">
        <f t="shared" ref="D34:L34" si="6">D32/D10</f>
        <v>#DIV/0!</v>
      </c>
      <c r="E34" s="13">
        <f>E32/E10</f>
        <v>315635.50051478419</v>
      </c>
      <c r="F34" s="13" t="e">
        <f>F32/F10</f>
        <v>#DIV/0!</v>
      </c>
      <c r="G34" s="13">
        <f t="shared" si="6"/>
        <v>159316.70469556862</v>
      </c>
      <c r="H34" s="13">
        <f t="shared" si="6"/>
        <v>1623.4099774339136</v>
      </c>
      <c r="I34" s="13">
        <f t="shared" si="6"/>
        <v>3310.6324446652316</v>
      </c>
      <c r="J34" s="13" t="e">
        <f t="shared" si="6"/>
        <v>#DIV/0!</v>
      </c>
      <c r="K34" s="13" t="e">
        <f t="shared" si="6"/>
        <v>#DIV/0!</v>
      </c>
      <c r="L34" s="13" t="e">
        <f t="shared" si="6"/>
        <v>#DIV/0!</v>
      </c>
    </row>
    <row r="35" spans="1:12" x14ac:dyDescent="0.25">
      <c r="A35" s="2" t="s">
        <v>93</v>
      </c>
      <c r="B35" s="5">
        <f t="shared" ref="B35:L35" si="7">B33/B12</f>
        <v>550837.58319162403</v>
      </c>
      <c r="C35" s="5" t="e">
        <f t="shared" si="7"/>
        <v>#DIV/0!</v>
      </c>
      <c r="D35" s="5">
        <f t="shared" si="7"/>
        <v>706357.78793424112</v>
      </c>
      <c r="E35" s="5">
        <f>E33/E12</f>
        <v>1129154.4770599077</v>
      </c>
      <c r="F35" s="5" t="e">
        <f t="shared" si="7"/>
        <v>#DIV/0!</v>
      </c>
      <c r="G35" s="5">
        <f t="shared" si="7"/>
        <v>172989.82629043359</v>
      </c>
      <c r="H35" s="5" t="e">
        <f t="shared" si="7"/>
        <v>#DIV/0!</v>
      </c>
      <c r="I35" s="5" t="e">
        <f t="shared" si="7"/>
        <v>#DIV/0!</v>
      </c>
      <c r="J35" s="5" t="e">
        <f t="shared" si="7"/>
        <v>#DIV/0!</v>
      </c>
      <c r="K35" s="5" t="e">
        <f t="shared" si="7"/>
        <v>#DIV/0!</v>
      </c>
      <c r="L35" s="5" t="e">
        <f t="shared" si="7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>B12/B11*100</f>
        <v>32.57256356924691</v>
      </c>
      <c r="C44" s="6" t="e">
        <f>C12/C11*100</f>
        <v>#DIV/0!</v>
      </c>
      <c r="D44" s="6">
        <f t="shared" ref="D44:L44" si="8">D12/D11*100</f>
        <v>30.996499897055795</v>
      </c>
      <c r="E44" s="6">
        <f t="shared" ref="E44" si="9">E12/E11*100</f>
        <v>80.192165558019227</v>
      </c>
      <c r="F44" s="6" t="e">
        <f t="shared" si="8"/>
        <v>#DIV/0!</v>
      </c>
      <c r="G44" s="6">
        <f t="shared" si="8"/>
        <v>140.95847885137755</v>
      </c>
      <c r="H44" s="6">
        <f t="shared" si="8"/>
        <v>0</v>
      </c>
      <c r="I44" s="6">
        <f t="shared" si="8"/>
        <v>0</v>
      </c>
      <c r="J44" s="6" t="e">
        <f t="shared" si="8"/>
        <v>#DIV/0!</v>
      </c>
      <c r="K44" s="6" t="e">
        <f t="shared" si="8"/>
        <v>#DIV/0!</v>
      </c>
      <c r="L44" s="6" t="e">
        <f t="shared" si="8"/>
        <v>#DIV/0!</v>
      </c>
    </row>
    <row r="45" spans="1:12" x14ac:dyDescent="0.25">
      <c r="A45" t="s">
        <v>16</v>
      </c>
      <c r="B45" s="6">
        <f>B18/B17*100</f>
        <v>90.372363713725917</v>
      </c>
      <c r="C45" s="6" t="e">
        <f>C18/C17*100</f>
        <v>#DIV/0!</v>
      </c>
      <c r="D45" s="6">
        <f t="shared" ref="D45:L45" si="10">D18/D17*100</f>
        <v>82.486750546523766</v>
      </c>
      <c r="E45" s="6">
        <f t="shared" ref="E45" si="11">E18/E17*100</f>
        <v>90.661879055722665</v>
      </c>
      <c r="F45" s="6" t="e">
        <f t="shared" si="10"/>
        <v>#DIV/0!</v>
      </c>
      <c r="G45" s="6">
        <f t="shared" si="10"/>
        <v>100.17041014284888</v>
      </c>
      <c r="H45" s="6">
        <f t="shared" si="10"/>
        <v>13.297123916871234</v>
      </c>
      <c r="I45" s="6">
        <f t="shared" si="10"/>
        <v>24.550992024788084</v>
      </c>
      <c r="J45" s="6" t="e">
        <f t="shared" si="10"/>
        <v>#DIV/0!</v>
      </c>
      <c r="K45" s="6" t="e">
        <f t="shared" si="10"/>
        <v>#DIV/0!</v>
      </c>
      <c r="L45" s="6" t="e">
        <f t="shared" si="10"/>
        <v>#DIV/0!</v>
      </c>
    </row>
    <row r="46" spans="1:12" x14ac:dyDescent="0.25">
      <c r="A46" t="s">
        <v>17</v>
      </c>
      <c r="B46" s="6">
        <f>AVERAGE(B44:B45)</f>
        <v>61.472463641486414</v>
      </c>
      <c r="C46" s="6" t="e">
        <f>AVERAGE(C44:C45)</f>
        <v>#DIV/0!</v>
      </c>
      <c r="D46" s="6">
        <f t="shared" ref="D46:L46" si="12">AVERAGE(D44:D45)</f>
        <v>56.741625221789782</v>
      </c>
      <c r="E46" s="6">
        <f t="shared" ref="E46" si="13">AVERAGE(E44:E45)</f>
        <v>85.427022306870953</v>
      </c>
      <c r="F46" s="6" t="e">
        <f t="shared" si="12"/>
        <v>#DIV/0!</v>
      </c>
      <c r="G46" s="6">
        <f t="shared" si="12"/>
        <v>120.56444449711321</v>
      </c>
      <c r="H46" s="6">
        <f t="shared" si="12"/>
        <v>6.648561958435617</v>
      </c>
      <c r="I46" s="6">
        <f t="shared" si="12"/>
        <v>12.275496012394042</v>
      </c>
      <c r="J46" s="6" t="e">
        <f t="shared" si="12"/>
        <v>#DIV/0!</v>
      </c>
      <c r="K46" s="6" t="e">
        <f t="shared" si="12"/>
        <v>#DIV/0!</v>
      </c>
      <c r="L46" s="6" t="e">
        <f t="shared" si="12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2" x14ac:dyDescent="0.25">
      <c r="A49" t="s">
        <v>19</v>
      </c>
      <c r="B49" s="32">
        <f>B12/B13*100</f>
        <v>12.346494499016286</v>
      </c>
      <c r="C49" s="32" t="e">
        <f t="shared" ref="C49:L49" si="14">C12/C13*100</f>
        <v>#DIV/0!</v>
      </c>
      <c r="D49" s="32">
        <f t="shared" si="14"/>
        <v>7.7491249742639488</v>
      </c>
      <c r="E49" s="32">
        <f t="shared" si="14"/>
        <v>80.192165558019227</v>
      </c>
      <c r="F49" s="32" t="e">
        <f t="shared" si="14"/>
        <v>#DIV/0!</v>
      </c>
      <c r="G49" s="32">
        <f t="shared" si="14"/>
        <v>140.95847885137755</v>
      </c>
      <c r="H49" s="32">
        <f t="shared" si="14"/>
        <v>0</v>
      </c>
      <c r="I49" s="32">
        <f t="shared" si="14"/>
        <v>0</v>
      </c>
      <c r="J49" s="32" t="e">
        <f t="shared" si="14"/>
        <v>#DIV/0!</v>
      </c>
      <c r="K49" s="32" t="e">
        <f t="shared" si="14"/>
        <v>#DIV/0!</v>
      </c>
      <c r="L49" s="32" t="e">
        <f t="shared" si="14"/>
        <v>#DIV/0!</v>
      </c>
    </row>
    <row r="50" spans="1:12" x14ac:dyDescent="0.25">
      <c r="A50" t="s">
        <v>20</v>
      </c>
      <c r="B50" s="6">
        <f>B18/B19*100</f>
        <v>21.278243796919153</v>
      </c>
      <c r="C50" s="6" t="e">
        <f>C18/C19*100</f>
        <v>#DIV/0!</v>
      </c>
      <c r="D50" s="6">
        <f t="shared" ref="D50:L50" si="15">D18/D19*100</f>
        <v>19.035403972240648</v>
      </c>
      <c r="E50" s="6">
        <f>E18/E19*100</f>
        <v>20.92261523279922</v>
      </c>
      <c r="F50" s="6" t="e">
        <f t="shared" si="15"/>
        <v>#DIV/0!</v>
      </c>
      <c r="G50" s="6">
        <f t="shared" si="15"/>
        <v>30.649232324786752</v>
      </c>
      <c r="H50" s="6">
        <f t="shared" si="15"/>
        <v>2.2161873533576015</v>
      </c>
      <c r="I50" s="6">
        <f t="shared" si="15"/>
        <v>4.0918320172468903</v>
      </c>
      <c r="J50" s="6" t="e">
        <f t="shared" si="15"/>
        <v>#DIV/0!</v>
      </c>
      <c r="K50" s="6" t="e">
        <f t="shared" si="15"/>
        <v>#DIV/0!</v>
      </c>
      <c r="L50" s="6" t="e">
        <f t="shared" si="15"/>
        <v>#DIV/0!</v>
      </c>
    </row>
    <row r="51" spans="1:12" x14ac:dyDescent="0.25">
      <c r="A51" t="s">
        <v>21</v>
      </c>
      <c r="B51" s="6">
        <f>(B49+B50)/2</f>
        <v>16.812369147967718</v>
      </c>
      <c r="C51" s="6" t="e">
        <f>(C49+C50)/2</f>
        <v>#DIV/0!</v>
      </c>
      <c r="D51" s="6">
        <f t="shared" ref="D51:L51" si="16">(D49+D50)/2</f>
        <v>13.392264473252299</v>
      </c>
      <c r="E51" s="6">
        <f>(E49+E50)/2</f>
        <v>50.557390395409222</v>
      </c>
      <c r="F51" s="6" t="e">
        <f t="shared" si="16"/>
        <v>#DIV/0!</v>
      </c>
      <c r="G51" s="6">
        <f t="shared" si="16"/>
        <v>85.803855588082143</v>
      </c>
      <c r="H51" s="6">
        <f t="shared" si="16"/>
        <v>1.1080936766788008</v>
      </c>
      <c r="I51" s="6">
        <f t="shared" si="16"/>
        <v>2.0459160086234451</v>
      </c>
      <c r="J51" s="6" t="e">
        <f t="shared" si="16"/>
        <v>#DIV/0!</v>
      </c>
      <c r="K51" s="6" t="e">
        <f t="shared" si="16"/>
        <v>#DIV/0!</v>
      </c>
      <c r="L51" s="6" t="e">
        <f t="shared" si="16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6">
        <f t="shared" ref="B54" si="17">B20/B18*100</f>
        <v>100</v>
      </c>
      <c r="C54" s="6"/>
      <c r="D54" s="6"/>
      <c r="E54" s="6"/>
      <c r="F54" s="6"/>
      <c r="G54" s="6"/>
      <c r="H54" s="6"/>
      <c r="I54" s="6"/>
      <c r="J54" s="6"/>
      <c r="K54" s="6"/>
      <c r="L54" s="23"/>
    </row>
    <row r="56" spans="1:12" x14ac:dyDescent="0.25">
      <c r="A56" t="s">
        <v>23</v>
      </c>
    </row>
    <row r="57" spans="1:12" x14ac:dyDescent="0.25">
      <c r="A57" t="s">
        <v>24</v>
      </c>
      <c r="B57" s="6">
        <f>((B12/B10)-1)*100</f>
        <v>-37.97102483585499</v>
      </c>
      <c r="C57" s="6">
        <f>((C12/C10)-1)*100</f>
        <v>-100</v>
      </c>
      <c r="D57" s="6" t="e">
        <f t="shared" ref="D57:L57" si="18">((D12/D10)-1)*100</f>
        <v>#DIV/0!</v>
      </c>
      <c r="E57" s="6">
        <f>((E12/E10)-1)*100</f>
        <v>-78.442280945758</v>
      </c>
      <c r="F57" s="6" t="e">
        <f t="shared" si="18"/>
        <v>#DIV/0!</v>
      </c>
      <c r="G57" s="6">
        <f t="shared" si="18"/>
        <v>6.6343754586819292</v>
      </c>
      <c r="H57" s="6">
        <f t="shared" si="18"/>
        <v>-100</v>
      </c>
      <c r="I57" s="6">
        <f t="shared" si="18"/>
        <v>-100</v>
      </c>
      <c r="J57" s="6" t="e">
        <f t="shared" si="18"/>
        <v>#DIV/0!</v>
      </c>
      <c r="K57" s="6" t="e">
        <f t="shared" si="18"/>
        <v>#DIV/0!</v>
      </c>
      <c r="L57" s="6" t="e">
        <f t="shared" si="18"/>
        <v>#DIV/0!</v>
      </c>
    </row>
    <row r="58" spans="1:12" x14ac:dyDescent="0.25">
      <c r="A58" t="s">
        <v>25</v>
      </c>
      <c r="B58" s="6">
        <f>((B33/B32)-1)*100</f>
        <v>-21.263925458446874</v>
      </c>
      <c r="C58" s="6">
        <f>((C33/C32)-1)*100</f>
        <v>-100</v>
      </c>
      <c r="D58" s="6" t="e">
        <f t="shared" ref="D58:L58" si="19">((D33/D32)-1)*100</f>
        <v>#DIV/0!</v>
      </c>
      <c r="E58" s="6">
        <f t="shared" si="19"/>
        <v>-22.879413292875551</v>
      </c>
      <c r="F58" s="6" t="e">
        <f t="shared" si="19"/>
        <v>#DIV/0!</v>
      </c>
      <c r="G58" s="6">
        <f t="shared" si="19"/>
        <v>15.786113718804229</v>
      </c>
      <c r="H58" s="6">
        <f t="shared" si="19"/>
        <v>-28.749690852096453</v>
      </c>
      <c r="I58" s="6">
        <f t="shared" si="19"/>
        <v>321.42206216844079</v>
      </c>
      <c r="J58" s="6" t="e">
        <f t="shared" si="19"/>
        <v>#DIV/0!</v>
      </c>
      <c r="K58" s="6" t="e">
        <f t="shared" si="19"/>
        <v>#DIV/0!</v>
      </c>
      <c r="L58" s="6">
        <f t="shared" si="19"/>
        <v>-100</v>
      </c>
    </row>
    <row r="59" spans="1:12" x14ac:dyDescent="0.25">
      <c r="A59" t="s">
        <v>26</v>
      </c>
      <c r="B59" s="6">
        <f t="shared" ref="B59:L59" si="20">((B35/B34)-1)*100</f>
        <v>26.934346945434349</v>
      </c>
      <c r="C59" s="6" t="e">
        <f t="shared" si="20"/>
        <v>#DIV/0!</v>
      </c>
      <c r="D59" s="6" t="e">
        <f t="shared" si="20"/>
        <v>#DIV/0!</v>
      </c>
      <c r="E59" s="6">
        <f t="shared" si="20"/>
        <v>257.74001188659662</v>
      </c>
      <c r="F59" s="6" t="e">
        <f t="shared" si="20"/>
        <v>#DIV/0!</v>
      </c>
      <c r="G59" s="6">
        <f t="shared" si="20"/>
        <v>8.5823527551566858</v>
      </c>
      <c r="H59" s="6" t="e">
        <f t="shared" si="20"/>
        <v>#DIV/0!</v>
      </c>
      <c r="I59" s="6" t="e">
        <f t="shared" si="20"/>
        <v>#DIV/0!</v>
      </c>
      <c r="J59" s="6" t="e">
        <f t="shared" si="20"/>
        <v>#DIV/0!</v>
      </c>
      <c r="K59" s="6" t="e">
        <f t="shared" si="20"/>
        <v>#DIV/0!</v>
      </c>
      <c r="L59" s="6" t="e">
        <f t="shared" si="20"/>
        <v>#DIV/0!</v>
      </c>
    </row>
    <row r="60" spans="1:12" x14ac:dyDescent="0.25">
      <c r="B60" s="7"/>
      <c r="C60" s="7"/>
      <c r="D60" s="7"/>
      <c r="E60" s="7"/>
      <c r="F60" s="7"/>
      <c r="G60" s="7"/>
      <c r="H60" s="7"/>
    </row>
    <row r="61" spans="1:12" x14ac:dyDescent="0.25">
      <c r="A61" t="s">
        <v>27</v>
      </c>
    </row>
    <row r="62" spans="1:12" x14ac:dyDescent="0.25">
      <c r="A62" t="s">
        <v>36</v>
      </c>
      <c r="B62" s="3">
        <f>B17/(B11*3)</f>
        <v>66178.757374969544</v>
      </c>
      <c r="C62" s="3" t="e">
        <f>C17/(C11*3)</f>
        <v>#DIV/0!</v>
      </c>
      <c r="D62" s="3">
        <f t="shared" ref="D62:L63" si="21">D17/(D11*3)</f>
        <v>88477.31688593782</v>
      </c>
      <c r="E62" s="3">
        <f t="shared" si="21"/>
        <v>332919.57512195123</v>
      </c>
      <c r="F62" s="3" t="e">
        <f t="shared" si="21"/>
        <v>#DIV/0!</v>
      </c>
      <c r="G62" s="3">
        <f t="shared" si="21"/>
        <v>81143</v>
      </c>
      <c r="H62" s="3">
        <f t="shared" si="21"/>
        <v>3885.4038964124497</v>
      </c>
      <c r="I62" s="3">
        <f t="shared" si="21"/>
        <v>5591.1009677419352</v>
      </c>
      <c r="J62" s="3" t="e">
        <f t="shared" si="21"/>
        <v>#DIV/0!</v>
      </c>
      <c r="K62" s="3" t="e">
        <f t="shared" si="21"/>
        <v>#DIV/0!</v>
      </c>
      <c r="L62" s="3" t="e">
        <f t="shared" si="21"/>
        <v>#DIV/0!</v>
      </c>
    </row>
    <row r="63" spans="1:12" x14ac:dyDescent="0.25">
      <c r="A63" t="s">
        <v>37</v>
      </c>
      <c r="B63" s="3">
        <f>B18/(B12*3)</f>
        <v>183612.52773054133</v>
      </c>
      <c r="C63" s="3" t="e">
        <f>C18/(C12*3)</f>
        <v>#DIV/0!</v>
      </c>
      <c r="D63" s="3">
        <f t="shared" si="21"/>
        <v>235452.59597808038</v>
      </c>
      <c r="E63" s="3">
        <f t="shared" si="21"/>
        <v>376384.82568663597</v>
      </c>
      <c r="F63" s="3" t="e">
        <f t="shared" si="21"/>
        <v>#DIV/0!</v>
      </c>
      <c r="G63" s="3">
        <f t="shared" si="21"/>
        <v>57663.275430144531</v>
      </c>
      <c r="H63" s="3" t="e">
        <f t="shared" si="21"/>
        <v>#DIV/0!</v>
      </c>
      <c r="I63" s="3" t="e">
        <f t="shared" si="21"/>
        <v>#DIV/0!</v>
      </c>
      <c r="J63" s="3" t="e">
        <f t="shared" si="21"/>
        <v>#DIV/0!</v>
      </c>
      <c r="K63" s="3" t="e">
        <f t="shared" si="21"/>
        <v>#DIV/0!</v>
      </c>
      <c r="L63" s="3" t="e">
        <f t="shared" si="21"/>
        <v>#DIV/0!</v>
      </c>
    </row>
    <row r="64" spans="1:12" x14ac:dyDescent="0.25">
      <c r="A64" t="s">
        <v>30</v>
      </c>
      <c r="B64" s="3">
        <f>(B62/B63)*B46</f>
        <v>22.156283707077812</v>
      </c>
      <c r="C64" s="3" t="e">
        <f>(C62/C63)*C46</f>
        <v>#DIV/0!</v>
      </c>
      <c r="D64" s="3">
        <f t="shared" ref="D64:L64" si="22">(D62/D63)*D46</f>
        <v>21.322112565872025</v>
      </c>
      <c r="E64" s="3">
        <f>(E62/E63)*E46</f>
        <v>75.561834668689031</v>
      </c>
      <c r="F64" s="3" t="e">
        <f t="shared" si="22"/>
        <v>#DIV/0!</v>
      </c>
      <c r="G64" s="3">
        <f t="shared" si="22"/>
        <v>169.65669478281208</v>
      </c>
      <c r="H64" s="3" t="e">
        <f t="shared" si="22"/>
        <v>#DIV/0!</v>
      </c>
      <c r="I64" s="3" t="e">
        <f t="shared" si="22"/>
        <v>#DIV/0!</v>
      </c>
      <c r="J64" s="3" t="e">
        <f t="shared" si="22"/>
        <v>#DIV/0!</v>
      </c>
      <c r="K64" s="3" t="e">
        <f t="shared" si="22"/>
        <v>#DIV/0!</v>
      </c>
      <c r="L64" s="3" t="e">
        <f t="shared" si="22"/>
        <v>#DIV/0!</v>
      </c>
    </row>
    <row r="65" spans="1:12" x14ac:dyDescent="0.25">
      <c r="A65" t="s">
        <v>38</v>
      </c>
      <c r="B65" s="3">
        <f>B17/B11</f>
        <v>198536.27212490866</v>
      </c>
      <c r="C65" s="3" t="e">
        <f>C17/C11</f>
        <v>#DIV/0!</v>
      </c>
      <c r="D65" s="3">
        <f t="shared" ref="D65:L66" si="23">D17/D11</f>
        <v>265431.95065781346</v>
      </c>
      <c r="E65" s="3">
        <f t="shared" si="23"/>
        <v>998758.72536585364</v>
      </c>
      <c r="F65" s="3" t="e">
        <f t="shared" si="23"/>
        <v>#DIV/0!</v>
      </c>
      <c r="G65" s="3">
        <f t="shared" si="23"/>
        <v>243429</v>
      </c>
      <c r="H65" s="3">
        <f t="shared" si="23"/>
        <v>11656.211689237349</v>
      </c>
      <c r="I65" s="3">
        <f t="shared" si="23"/>
        <v>16773.302903225805</v>
      </c>
      <c r="J65" s="3" t="e">
        <f t="shared" si="23"/>
        <v>#DIV/0!</v>
      </c>
      <c r="K65" s="3" t="e">
        <f t="shared" si="23"/>
        <v>#DIV/0!</v>
      </c>
      <c r="L65" s="3" t="e">
        <f t="shared" si="23"/>
        <v>#DIV/0!</v>
      </c>
    </row>
    <row r="66" spans="1:12" x14ac:dyDescent="0.25">
      <c r="A66" t="s">
        <v>39</v>
      </c>
      <c r="B66" s="3">
        <f>B18/B12</f>
        <v>550837.58319162403</v>
      </c>
      <c r="C66" s="3" t="e">
        <f>C18/C12</f>
        <v>#DIV/0!</v>
      </c>
      <c r="D66" s="3">
        <f t="shared" si="23"/>
        <v>706357.78793424112</v>
      </c>
      <c r="E66" s="3">
        <f t="shared" si="23"/>
        <v>1129154.4770599077</v>
      </c>
      <c r="F66" s="3" t="e">
        <f t="shared" si="23"/>
        <v>#DIV/0!</v>
      </c>
      <c r="G66" s="3">
        <f t="shared" si="23"/>
        <v>172989.82629043359</v>
      </c>
      <c r="H66" s="3" t="e">
        <f t="shared" si="23"/>
        <v>#DIV/0!</v>
      </c>
      <c r="I66" s="3" t="e">
        <f t="shared" si="23"/>
        <v>#DIV/0!</v>
      </c>
      <c r="J66" s="3" t="e">
        <f t="shared" si="23"/>
        <v>#DIV/0!</v>
      </c>
      <c r="K66" s="3" t="e">
        <f t="shared" si="23"/>
        <v>#DIV/0!</v>
      </c>
      <c r="L66" s="3" t="e">
        <f t="shared" si="23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113.4783801842475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7">
        <f>(B18/B24)*100</f>
        <v>79.638397699186541</v>
      </c>
      <c r="C70" s="7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</sheetData>
  <mergeCells count="5">
    <mergeCell ref="A4:A5"/>
    <mergeCell ref="B4:B5"/>
    <mergeCell ref="A2:K2"/>
    <mergeCell ref="D4:K4"/>
    <mergeCell ref="A79:L7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topLeftCell="A58" zoomScale="70" zoomScaleNormal="70" workbookViewId="0">
      <selection activeCell="H19" sqref="H19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21.28515625" customWidth="1"/>
    <col min="4" max="4" width="19" customWidth="1"/>
    <col min="5" max="5" width="16.42578125" customWidth="1"/>
    <col min="6" max="6" width="22.140625" customWidth="1"/>
    <col min="7" max="7" width="18.140625" customWidth="1"/>
    <col min="8" max="8" width="18.5703125" customWidth="1"/>
    <col min="9" max="9" width="18.42578125" customWidth="1"/>
    <col min="10" max="10" width="26" customWidth="1"/>
    <col min="11" max="11" width="16.28515625" customWidth="1"/>
    <col min="12" max="12" width="20" customWidth="1"/>
    <col min="17" max="17" width="15.28515625" customWidth="1"/>
  </cols>
  <sheetData>
    <row r="2" spans="1:21" ht="15.75" x14ac:dyDescent="0.25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21" x14ac:dyDescent="0.25">
      <c r="A4" s="56" t="s">
        <v>0</v>
      </c>
      <c r="B4" s="58" t="s">
        <v>1</v>
      </c>
      <c r="C4" s="61" t="s">
        <v>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1" ht="90.75" thickBot="1" x14ac:dyDescent="0.3">
      <c r="A5" s="57"/>
      <c r="B5" s="59"/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26" t="s">
        <v>134</v>
      </c>
      <c r="L5" s="26" t="s">
        <v>135</v>
      </c>
      <c r="Q5" s="39"/>
    </row>
    <row r="6" spans="1:21" ht="15.75" thickTop="1" x14ac:dyDescent="0.25">
      <c r="U6" s="39"/>
    </row>
    <row r="7" spans="1:21" x14ac:dyDescent="0.25">
      <c r="A7" s="1" t="s">
        <v>3</v>
      </c>
    </row>
    <row r="9" spans="1:21" x14ac:dyDescent="0.25">
      <c r="A9" t="s">
        <v>4</v>
      </c>
    </row>
    <row r="10" spans="1:21" x14ac:dyDescent="0.25">
      <c r="A10" s="2" t="s">
        <v>55</v>
      </c>
      <c r="B10" s="45">
        <f>C10+D10+E10+F10+G10+H10+I10</f>
        <v>9127.3333333333321</v>
      </c>
      <c r="C10" s="3">
        <v>714</v>
      </c>
      <c r="D10" s="3">
        <v>0</v>
      </c>
      <c r="E10" s="12">
        <v>1760</v>
      </c>
      <c r="F10" s="3">
        <v>0</v>
      </c>
      <c r="G10" s="3">
        <v>1978.3333333333333</v>
      </c>
      <c r="H10" s="3">
        <v>3760</v>
      </c>
      <c r="I10">
        <v>915</v>
      </c>
      <c r="J10" s="3">
        <v>0</v>
      </c>
      <c r="K10" s="3">
        <v>0</v>
      </c>
      <c r="L10" s="48">
        <v>0</v>
      </c>
    </row>
    <row r="11" spans="1:21" x14ac:dyDescent="0.25">
      <c r="A11" s="2" t="s">
        <v>95</v>
      </c>
      <c r="B11" s="45">
        <f t="shared" ref="B11:B13" si="0">C11+D11+E11+F11+G11+H11+I11</f>
        <v>17789</v>
      </c>
      <c r="C11" s="3">
        <v>0</v>
      </c>
      <c r="D11" s="3">
        <v>9714</v>
      </c>
      <c r="E11" s="12">
        <v>451</v>
      </c>
      <c r="F11" s="44">
        <v>0</v>
      </c>
      <c r="G11" s="3">
        <v>1718</v>
      </c>
      <c r="H11" s="12">
        <v>2806</v>
      </c>
      <c r="I11" s="3">
        <v>3100</v>
      </c>
      <c r="J11" s="3">
        <v>0</v>
      </c>
      <c r="K11" s="3">
        <v>6</v>
      </c>
      <c r="L11" s="48">
        <v>0</v>
      </c>
    </row>
    <row r="12" spans="1:21" x14ac:dyDescent="0.25">
      <c r="A12" s="2" t="s">
        <v>96</v>
      </c>
      <c r="B12" s="45">
        <f t="shared" si="0"/>
        <v>11698.666666666668</v>
      </c>
      <c r="C12" s="3">
        <v>0</v>
      </c>
      <c r="D12" s="3">
        <v>3011</v>
      </c>
      <c r="E12" s="12">
        <v>408.33333333333331</v>
      </c>
      <c r="F12" s="12">
        <v>0</v>
      </c>
      <c r="G12" s="3">
        <v>2373.3333333333335</v>
      </c>
      <c r="H12" s="3">
        <v>2806</v>
      </c>
      <c r="I12" s="3">
        <v>3100</v>
      </c>
      <c r="J12" s="3">
        <v>1377</v>
      </c>
      <c r="K12" s="12">
        <v>0</v>
      </c>
      <c r="L12" s="48">
        <v>0</v>
      </c>
    </row>
    <row r="13" spans="1:21" s="39" customFormat="1" x14ac:dyDescent="0.25">
      <c r="A13" s="40" t="s">
        <v>79</v>
      </c>
      <c r="B13" s="45">
        <f t="shared" si="0"/>
        <v>46931</v>
      </c>
      <c r="C13" s="44">
        <v>0</v>
      </c>
      <c r="D13" s="44">
        <v>38856</v>
      </c>
      <c r="E13" s="44">
        <v>451</v>
      </c>
      <c r="F13" s="44">
        <v>0</v>
      </c>
      <c r="G13" s="44">
        <v>1718</v>
      </c>
      <c r="H13" s="12">
        <v>2806</v>
      </c>
      <c r="I13" s="3">
        <v>3100</v>
      </c>
      <c r="J13" s="44">
        <v>0</v>
      </c>
      <c r="K13" s="44">
        <v>7</v>
      </c>
      <c r="L13" s="48">
        <v>0</v>
      </c>
      <c r="Q13" s="41"/>
    </row>
    <row r="14" spans="1:21" x14ac:dyDescent="0.25">
      <c r="K14" s="39"/>
      <c r="L14" s="43"/>
    </row>
    <row r="15" spans="1:21" x14ac:dyDescent="0.25">
      <c r="A15" s="4" t="s">
        <v>5</v>
      </c>
      <c r="K15" s="39"/>
    </row>
    <row r="16" spans="1:21" x14ac:dyDescent="0.25">
      <c r="A16" s="2" t="s">
        <v>55</v>
      </c>
      <c r="B16" s="3">
        <f>SUM(C16:L16)</f>
        <v>3660755898.0799999</v>
      </c>
      <c r="C16" s="3">
        <v>156533229</v>
      </c>
      <c r="D16" s="3">
        <v>0</v>
      </c>
      <c r="E16" s="12">
        <v>459708084</v>
      </c>
      <c r="F16" s="3">
        <v>0</v>
      </c>
      <c r="G16" s="3">
        <v>324494155</v>
      </c>
      <c r="H16" s="3">
        <v>30121049.300000001</v>
      </c>
      <c r="I16" s="3">
        <v>11342804.15</v>
      </c>
      <c r="J16" s="3">
        <v>0</v>
      </c>
      <c r="K16" s="12">
        <v>0</v>
      </c>
      <c r="L16" s="3">
        <v>2678556576.6300001</v>
      </c>
    </row>
    <row r="17" spans="1:12" x14ac:dyDescent="0.25">
      <c r="A17" s="2" t="s">
        <v>95</v>
      </c>
      <c r="B17" s="3">
        <f t="shared" ref="B17:B19" si="1">SUM(C17:K17)</f>
        <v>4629866906.8299999</v>
      </c>
      <c r="C17" s="3">
        <v>0</v>
      </c>
      <c r="D17" s="3">
        <v>2578405968.6900001</v>
      </c>
      <c r="E17" s="12">
        <v>450440185.13999999</v>
      </c>
      <c r="F17" s="3">
        <v>0</v>
      </c>
      <c r="G17" s="3">
        <v>418211022</v>
      </c>
      <c r="H17" s="3">
        <v>98121990</v>
      </c>
      <c r="I17" s="3">
        <v>155991717</v>
      </c>
      <c r="J17" s="3">
        <v>0</v>
      </c>
      <c r="K17" s="12">
        <v>928696024</v>
      </c>
      <c r="L17">
        <v>0</v>
      </c>
    </row>
    <row r="18" spans="1:12" x14ac:dyDescent="0.25">
      <c r="A18" s="2" t="s">
        <v>96</v>
      </c>
      <c r="B18" s="3">
        <f t="shared" si="1"/>
        <v>2832410032.9000001</v>
      </c>
      <c r="C18" s="3">
        <v>0</v>
      </c>
      <c r="D18" s="3">
        <v>2001430566</v>
      </c>
      <c r="E18" s="12">
        <v>375481812</v>
      </c>
      <c r="F18" s="3">
        <v>0</v>
      </c>
      <c r="G18" s="3">
        <v>297346119</v>
      </c>
      <c r="H18" s="3">
        <v>11923168.149999999</v>
      </c>
      <c r="I18" s="3">
        <v>27560724.75</v>
      </c>
      <c r="J18" s="3">
        <v>101244874</v>
      </c>
      <c r="K18" s="12">
        <v>17422769</v>
      </c>
      <c r="L18" s="3">
        <v>0</v>
      </c>
    </row>
    <row r="19" spans="1:12" x14ac:dyDescent="0.25">
      <c r="A19" s="2" t="s">
        <v>79</v>
      </c>
      <c r="B19" s="3">
        <f t="shared" si="1"/>
        <v>16267051487.009996</v>
      </c>
      <c r="C19" s="3">
        <v>0</v>
      </c>
      <c r="D19" s="5">
        <v>11173092531.009996</v>
      </c>
      <c r="E19" s="12">
        <v>1951847469</v>
      </c>
      <c r="F19" s="3">
        <v>0</v>
      </c>
      <c r="G19" s="5">
        <v>1366832590</v>
      </c>
      <c r="H19" s="3">
        <v>196243977</v>
      </c>
      <c r="I19" s="3">
        <v>311983433</v>
      </c>
      <c r="J19" s="3">
        <v>0</v>
      </c>
      <c r="K19" s="12">
        <v>1267051487</v>
      </c>
      <c r="L19">
        <v>0</v>
      </c>
    </row>
    <row r="20" spans="1:12" x14ac:dyDescent="0.25">
      <c r="A20" s="2" t="s">
        <v>97</v>
      </c>
      <c r="B20" s="45">
        <f>C20+D20+E20+F20+I20</f>
        <v>2404473102.75</v>
      </c>
      <c r="C20" s="50">
        <f>C18</f>
        <v>0</v>
      </c>
      <c r="D20" s="50">
        <f>D18</f>
        <v>2001430566</v>
      </c>
      <c r="E20" s="50">
        <f t="shared" ref="E20:L20" si="2">E18</f>
        <v>375481812</v>
      </c>
      <c r="F20" s="50">
        <f t="shared" si="2"/>
        <v>0</v>
      </c>
      <c r="G20" s="50">
        <f t="shared" si="2"/>
        <v>297346119</v>
      </c>
      <c r="H20" s="50">
        <f t="shared" si="2"/>
        <v>11923168.149999999</v>
      </c>
      <c r="I20" s="50">
        <f t="shared" si="2"/>
        <v>27560724.75</v>
      </c>
      <c r="J20" s="50">
        <f t="shared" si="2"/>
        <v>101244874</v>
      </c>
      <c r="K20" s="50">
        <f t="shared" si="2"/>
        <v>17422769</v>
      </c>
      <c r="L20" s="50">
        <f t="shared" si="2"/>
        <v>0</v>
      </c>
    </row>
    <row r="21" spans="1:12" x14ac:dyDescent="0.25">
      <c r="B21" s="3"/>
      <c r="C21" s="3"/>
      <c r="D21" s="3"/>
      <c r="E21" s="3"/>
      <c r="F21" s="3"/>
      <c r="G21" s="3"/>
      <c r="H21" s="3"/>
    </row>
    <row r="22" spans="1:12" x14ac:dyDescent="0.25">
      <c r="A22" s="2" t="s">
        <v>6</v>
      </c>
      <c r="B22" s="3"/>
      <c r="C22" s="3"/>
      <c r="D22" s="3"/>
      <c r="E22" s="3"/>
      <c r="F22" s="3"/>
      <c r="G22" s="3"/>
      <c r="H22" s="3"/>
    </row>
    <row r="23" spans="1:12" x14ac:dyDescent="0.25">
      <c r="A23" s="2" t="s">
        <v>95</v>
      </c>
      <c r="B23" s="12">
        <f>B17</f>
        <v>4629866906.8299999</v>
      </c>
      <c r="C23" s="12"/>
    </row>
    <row r="24" spans="1:12" x14ac:dyDescent="0.25">
      <c r="A24" s="2" t="s">
        <v>96</v>
      </c>
      <c r="B24" s="12">
        <v>3844920236</v>
      </c>
      <c r="C24" s="12"/>
    </row>
    <row r="26" spans="1:12" x14ac:dyDescent="0.25">
      <c r="A26" t="s">
        <v>7</v>
      </c>
    </row>
    <row r="27" spans="1:12" x14ac:dyDescent="0.25">
      <c r="A27" s="2" t="s">
        <v>56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</row>
    <row r="28" spans="1:12" x14ac:dyDescent="0.25">
      <c r="A28" s="2" t="s">
        <v>98</v>
      </c>
      <c r="B28" s="14">
        <v>0.99</v>
      </c>
      <c r="C28" s="14">
        <v>0.99</v>
      </c>
      <c r="D28" s="14">
        <v>0.99</v>
      </c>
      <c r="E28" s="14">
        <v>0.99</v>
      </c>
      <c r="F28" s="14">
        <v>0.99</v>
      </c>
      <c r="G28" s="14">
        <v>0.99</v>
      </c>
      <c r="H28" s="14">
        <v>0.99</v>
      </c>
      <c r="I28" s="14">
        <v>0.99</v>
      </c>
      <c r="J28" s="14">
        <v>0.99</v>
      </c>
      <c r="K28" s="14">
        <v>0.99</v>
      </c>
      <c r="L28" s="14">
        <v>0.99</v>
      </c>
    </row>
    <row r="29" spans="1:12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</row>
    <row r="31" spans="1:12" x14ac:dyDescent="0.25">
      <c r="A31" s="2" t="s">
        <v>9</v>
      </c>
    </row>
    <row r="32" spans="1:12" x14ac:dyDescent="0.25">
      <c r="A32" s="2" t="s">
        <v>57</v>
      </c>
      <c r="B32" s="21">
        <f>B16/B27</f>
        <v>3660755898.0799999</v>
      </c>
      <c r="C32" s="21">
        <f>C16/C27</f>
        <v>156533229</v>
      </c>
      <c r="D32" s="21">
        <f t="shared" ref="D32:L32" si="3">D16/D27</f>
        <v>0</v>
      </c>
      <c r="E32" s="21">
        <f>E16/E27</f>
        <v>459708084</v>
      </c>
      <c r="F32" s="21">
        <f t="shared" si="3"/>
        <v>0</v>
      </c>
      <c r="G32" s="21">
        <f t="shared" si="3"/>
        <v>324494155</v>
      </c>
      <c r="H32" s="21">
        <f t="shared" si="3"/>
        <v>30121049.300000001</v>
      </c>
      <c r="I32" s="21">
        <f t="shared" si="3"/>
        <v>11342804.15</v>
      </c>
      <c r="J32" s="21">
        <f t="shared" si="3"/>
        <v>0</v>
      </c>
      <c r="K32" s="21">
        <f t="shared" si="3"/>
        <v>0</v>
      </c>
      <c r="L32" s="21">
        <f t="shared" si="3"/>
        <v>2678556576.6300001</v>
      </c>
    </row>
    <row r="33" spans="1:12" x14ac:dyDescent="0.25">
      <c r="A33" s="2" t="s">
        <v>99</v>
      </c>
      <c r="B33" s="21">
        <f>B18/B28</f>
        <v>2861020235.2525253</v>
      </c>
      <c r="C33" s="21">
        <f>C18/C28</f>
        <v>0</v>
      </c>
      <c r="D33" s="21">
        <f t="shared" ref="D33:G33" si="4">D18/D28</f>
        <v>2021647036.3636365</v>
      </c>
      <c r="E33" s="21">
        <f>E18/E28</f>
        <v>379274557.57575756</v>
      </c>
      <c r="F33" s="21">
        <f t="shared" si="4"/>
        <v>0</v>
      </c>
      <c r="G33" s="21">
        <f t="shared" si="4"/>
        <v>300349615.15151513</v>
      </c>
      <c r="H33" s="21">
        <f t="shared" ref="H33:L33" si="5">H18/H28</f>
        <v>12043604.191919191</v>
      </c>
      <c r="I33" s="21">
        <f t="shared" si="5"/>
        <v>27839115.90909091</v>
      </c>
      <c r="J33" s="21">
        <f t="shared" si="5"/>
        <v>102267549.49494949</v>
      </c>
      <c r="K33" s="21">
        <f t="shared" si="5"/>
        <v>17598756.565656565</v>
      </c>
      <c r="L33" s="21">
        <f t="shared" si="5"/>
        <v>0</v>
      </c>
    </row>
    <row r="34" spans="1:12" x14ac:dyDescent="0.25">
      <c r="A34" s="2" t="s">
        <v>58</v>
      </c>
      <c r="B34" s="13">
        <f t="shared" ref="B34:L34" si="6">B32/B10</f>
        <v>401076.17026659852</v>
      </c>
      <c r="C34" s="13">
        <f t="shared" si="6"/>
        <v>219234.21428571429</v>
      </c>
      <c r="D34" s="13" t="e">
        <f t="shared" si="6"/>
        <v>#DIV/0!</v>
      </c>
      <c r="E34" s="13">
        <f t="shared" si="6"/>
        <v>261197.77499999999</v>
      </c>
      <c r="F34" s="13" t="e">
        <f t="shared" si="6"/>
        <v>#DIV/0!</v>
      </c>
      <c r="G34" s="13">
        <f t="shared" si="6"/>
        <v>164024.00421229991</v>
      </c>
      <c r="H34" s="13">
        <f t="shared" si="6"/>
        <v>8010.9173670212767</v>
      </c>
      <c r="I34" s="13">
        <f t="shared" si="6"/>
        <v>12396.507267759564</v>
      </c>
      <c r="J34" s="13" t="e">
        <f t="shared" si="6"/>
        <v>#DIV/0!</v>
      </c>
      <c r="K34" s="13" t="e">
        <f t="shared" si="6"/>
        <v>#DIV/0!</v>
      </c>
      <c r="L34" s="13" t="e">
        <f t="shared" si="6"/>
        <v>#DIV/0!</v>
      </c>
    </row>
    <row r="35" spans="1:12" x14ac:dyDescent="0.25">
      <c r="A35" s="2" t="s">
        <v>100</v>
      </c>
      <c r="B35" s="5">
        <f>B33/B12</f>
        <v>244559.51406877066</v>
      </c>
      <c r="C35" s="5" t="e">
        <f>C33/C12</f>
        <v>#DIV/0!</v>
      </c>
      <c r="D35" s="5">
        <f t="shared" ref="D35:L35" si="7">D33/D12</f>
        <v>671420.47039642523</v>
      </c>
      <c r="E35" s="5">
        <f>E33/E12</f>
        <v>928835.65120593691</v>
      </c>
      <c r="F35" s="5" t="e">
        <f t="shared" si="7"/>
        <v>#DIV/0!</v>
      </c>
      <c r="G35" s="5">
        <f t="shared" si="7"/>
        <v>126551.80413687434</v>
      </c>
      <c r="H35" s="5">
        <f t="shared" si="7"/>
        <v>4292.0898759512438</v>
      </c>
      <c r="I35" s="5">
        <f t="shared" si="7"/>
        <v>8980.3599706744862</v>
      </c>
      <c r="J35" s="5">
        <f t="shared" si="7"/>
        <v>74268.372908460049</v>
      </c>
      <c r="K35" s="5" t="e">
        <f t="shared" si="7"/>
        <v>#DIV/0!</v>
      </c>
      <c r="L35" s="5" t="e">
        <f t="shared" si="7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>B12/B11*100</f>
        <v>65.763486798958155</v>
      </c>
      <c r="C44" s="6" t="e">
        <f>C12/C11*100</f>
        <v>#DIV/0!</v>
      </c>
      <c r="D44" s="6">
        <f t="shared" ref="D44:L44" si="8">D12/D11*100</f>
        <v>30.996499897055795</v>
      </c>
      <c r="E44" s="6">
        <f t="shared" ref="E44" si="9">E12/E11*100</f>
        <v>90.539541759053961</v>
      </c>
      <c r="F44" s="6" t="e">
        <f t="shared" si="8"/>
        <v>#DIV/0!</v>
      </c>
      <c r="G44" s="6">
        <f t="shared" si="8"/>
        <v>138.14512999611952</v>
      </c>
      <c r="H44" s="6">
        <f t="shared" si="8"/>
        <v>100</v>
      </c>
      <c r="I44" s="6">
        <f t="shared" si="8"/>
        <v>100</v>
      </c>
      <c r="J44" s="6" t="e">
        <f t="shared" si="8"/>
        <v>#DIV/0!</v>
      </c>
      <c r="K44" s="6">
        <f t="shared" si="8"/>
        <v>0</v>
      </c>
      <c r="L44" s="6" t="e">
        <f t="shared" si="8"/>
        <v>#DIV/0!</v>
      </c>
    </row>
    <row r="45" spans="1:12" x14ac:dyDescent="0.25">
      <c r="A45" t="s">
        <v>16</v>
      </c>
      <c r="B45" s="6">
        <f>B18/B17*100</f>
        <v>61.176921278700611</v>
      </c>
      <c r="C45" s="6" t="e">
        <f>C18/C17*100</f>
        <v>#DIV/0!</v>
      </c>
      <c r="D45" s="6">
        <f t="shared" ref="D45:L45" si="10">D18/D17*100</f>
        <v>77.622786725740426</v>
      </c>
      <c r="E45" s="6">
        <f t="shared" ref="E45" si="11">E18/E17*100</f>
        <v>83.358861928204206</v>
      </c>
      <c r="F45" s="6" t="e">
        <f t="shared" si="10"/>
        <v>#DIV/0!</v>
      </c>
      <c r="G45" s="6">
        <f t="shared" si="10"/>
        <v>71.099541465456639</v>
      </c>
      <c r="H45" s="6">
        <f t="shared" si="10"/>
        <v>12.151372133810167</v>
      </c>
      <c r="I45" s="6">
        <f t="shared" si="10"/>
        <v>17.668069356528719</v>
      </c>
      <c r="J45" s="6" t="e">
        <f t="shared" si="10"/>
        <v>#DIV/0!</v>
      </c>
      <c r="K45" s="6">
        <f t="shared" si="10"/>
        <v>1.8760464726615431</v>
      </c>
      <c r="L45" s="6" t="e">
        <f t="shared" si="10"/>
        <v>#DIV/0!</v>
      </c>
    </row>
    <row r="46" spans="1:12" x14ac:dyDescent="0.25">
      <c r="A46" t="s">
        <v>17</v>
      </c>
      <c r="B46" s="6">
        <f>AVERAGE(B44:B45)</f>
        <v>63.47020403882938</v>
      </c>
      <c r="C46" s="6" t="e">
        <f>AVERAGE(C44:C45)</f>
        <v>#DIV/0!</v>
      </c>
      <c r="D46" s="6">
        <f t="shared" ref="D46:L46" si="12">AVERAGE(D44:D45)</f>
        <v>54.309643311398112</v>
      </c>
      <c r="E46" s="6">
        <f t="shared" ref="E46" si="13">AVERAGE(E44:E45)</f>
        <v>86.949201843629083</v>
      </c>
      <c r="F46" s="6" t="e">
        <f t="shared" si="12"/>
        <v>#DIV/0!</v>
      </c>
      <c r="G46" s="6">
        <f t="shared" si="12"/>
        <v>104.62233573078808</v>
      </c>
      <c r="H46" s="6">
        <f t="shared" si="12"/>
        <v>56.075686066905085</v>
      </c>
      <c r="I46" s="6">
        <f t="shared" si="12"/>
        <v>58.834034678264359</v>
      </c>
      <c r="J46" s="6" t="e">
        <f t="shared" si="12"/>
        <v>#DIV/0!</v>
      </c>
      <c r="K46" s="6">
        <f t="shared" si="12"/>
        <v>0.93802323633077156</v>
      </c>
      <c r="L46" s="6" t="e">
        <f t="shared" si="12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2" x14ac:dyDescent="0.25">
      <c r="A49" t="s">
        <v>19</v>
      </c>
      <c r="B49" s="32">
        <f>B12/B13*100</f>
        <v>24.927375650778096</v>
      </c>
      <c r="C49" s="32" t="e">
        <f t="shared" ref="C49:L49" si="14">C12/C13*100</f>
        <v>#DIV/0!</v>
      </c>
      <c r="D49" s="32">
        <f t="shared" si="14"/>
        <v>7.7491249742639488</v>
      </c>
      <c r="E49" s="32">
        <f t="shared" si="14"/>
        <v>90.539541759053961</v>
      </c>
      <c r="F49" s="32" t="e">
        <f t="shared" si="14"/>
        <v>#DIV/0!</v>
      </c>
      <c r="G49" s="32">
        <f t="shared" si="14"/>
        <v>138.14512999611952</v>
      </c>
      <c r="H49" s="32">
        <f t="shared" si="14"/>
        <v>100</v>
      </c>
      <c r="I49" s="32">
        <f t="shared" si="14"/>
        <v>100</v>
      </c>
      <c r="J49" s="32" t="e">
        <f t="shared" si="14"/>
        <v>#DIV/0!</v>
      </c>
      <c r="K49" s="32">
        <f t="shared" si="14"/>
        <v>0</v>
      </c>
      <c r="L49" s="32" t="e">
        <f t="shared" si="14"/>
        <v>#DIV/0!</v>
      </c>
    </row>
    <row r="50" spans="1:12" x14ac:dyDescent="0.25">
      <c r="A50" t="s">
        <v>20</v>
      </c>
      <c r="B50" s="6">
        <f>B18/B19*100</f>
        <v>17.41194484545532</v>
      </c>
      <c r="C50" s="6" t="e">
        <f>C18/C19*100</f>
        <v>#DIV/0!</v>
      </c>
      <c r="D50" s="6">
        <f t="shared" ref="D50:L50" si="15">D18/D19*100</f>
        <v>17.912950782831118</v>
      </c>
      <c r="E50" s="6">
        <f>E18/E19*100</f>
        <v>19.237251781378824</v>
      </c>
      <c r="F50" s="6" t="e">
        <f t="shared" si="15"/>
        <v>#DIV/0!</v>
      </c>
      <c r="G50" s="6">
        <f t="shared" si="15"/>
        <v>21.754391955199136</v>
      </c>
      <c r="H50" s="6">
        <f t="shared" si="15"/>
        <v>6.0756861597846639</v>
      </c>
      <c r="I50" s="6">
        <f t="shared" si="15"/>
        <v>8.8340347065800771</v>
      </c>
      <c r="J50" s="6" t="e">
        <f t="shared" si="15"/>
        <v>#DIV/0!</v>
      </c>
      <c r="K50" s="6">
        <f t="shared" si="15"/>
        <v>1.3750640111122809</v>
      </c>
      <c r="L50" s="6" t="e">
        <f t="shared" si="15"/>
        <v>#DIV/0!</v>
      </c>
    </row>
    <row r="51" spans="1:12" x14ac:dyDescent="0.25">
      <c r="A51" t="s">
        <v>21</v>
      </c>
      <c r="B51" s="6">
        <f>(B49+B50)/2</f>
        <v>21.169660248116706</v>
      </c>
      <c r="C51" s="6" t="e">
        <f>(C49+C50)/2</f>
        <v>#DIV/0!</v>
      </c>
      <c r="D51" s="6">
        <f t="shared" ref="D51:L51" si="16">(D49+D50)/2</f>
        <v>12.831037878547534</v>
      </c>
      <c r="E51" s="6">
        <f>(E49+E50)/2</f>
        <v>54.888396770216389</v>
      </c>
      <c r="F51" s="6" t="e">
        <f t="shared" si="16"/>
        <v>#DIV/0!</v>
      </c>
      <c r="G51" s="6">
        <f t="shared" si="16"/>
        <v>79.949760975659331</v>
      </c>
      <c r="H51" s="6">
        <f t="shared" si="16"/>
        <v>53.037843079892333</v>
      </c>
      <c r="I51" s="6">
        <f t="shared" si="16"/>
        <v>54.417017353290035</v>
      </c>
      <c r="J51" s="6" t="e">
        <f t="shared" si="16"/>
        <v>#DIV/0!</v>
      </c>
      <c r="K51" s="6">
        <f t="shared" si="16"/>
        <v>0.68753200555614047</v>
      </c>
      <c r="L51" s="6" t="e">
        <f t="shared" si="16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6">
        <f t="shared" ref="B54" si="17">B20/B18*100</f>
        <v>84.891420197666392</v>
      </c>
      <c r="C54" s="6"/>
      <c r="D54" s="6"/>
      <c r="E54" s="6"/>
      <c r="F54" s="6"/>
      <c r="G54" s="6"/>
      <c r="H54" s="6"/>
      <c r="I54" s="6"/>
      <c r="J54" s="6"/>
      <c r="K54" s="6"/>
      <c r="L54" s="23"/>
    </row>
    <row r="56" spans="1:12" x14ac:dyDescent="0.25">
      <c r="A56" t="s">
        <v>23</v>
      </c>
    </row>
    <row r="57" spans="1:12" x14ac:dyDescent="0.25">
      <c r="A57" t="s">
        <v>24</v>
      </c>
      <c r="B57" s="6">
        <f>((B12/B10)-1)*100</f>
        <v>28.171791687970238</v>
      </c>
      <c r="C57" s="6">
        <f>((C12/C10)-1)*100</f>
        <v>-100</v>
      </c>
      <c r="D57" s="6" t="e">
        <f t="shared" ref="D57:L57" si="18">((D12/D10)-1)*100</f>
        <v>#DIV/0!</v>
      </c>
      <c r="E57" s="6">
        <f>((E12/E10)-1)*100</f>
        <v>-76.799242424242436</v>
      </c>
      <c r="F57" s="6" t="e">
        <f t="shared" si="18"/>
        <v>#DIV/0!</v>
      </c>
      <c r="G57" s="6">
        <f t="shared" si="18"/>
        <v>19.966301600673987</v>
      </c>
      <c r="H57" s="6">
        <f t="shared" si="18"/>
        <v>-25.372340425531913</v>
      </c>
      <c r="I57" s="6">
        <f t="shared" si="18"/>
        <v>238.7978142076503</v>
      </c>
      <c r="J57" s="6" t="e">
        <f t="shared" si="18"/>
        <v>#DIV/0!</v>
      </c>
      <c r="K57" s="6" t="e">
        <f t="shared" si="18"/>
        <v>#DIV/0!</v>
      </c>
      <c r="L57" s="6" t="e">
        <f t="shared" si="18"/>
        <v>#DIV/0!</v>
      </c>
    </row>
    <row r="58" spans="1:12" x14ac:dyDescent="0.25">
      <c r="A58" t="s">
        <v>25</v>
      </c>
      <c r="B58" s="6">
        <f>((B33/B32)-1)*100</f>
        <v>-21.846189286942664</v>
      </c>
      <c r="C58" s="6">
        <f>((C33/C32)-1)*100</f>
        <v>-100</v>
      </c>
      <c r="D58" s="6" t="e">
        <f t="shared" ref="D58:L58" si="19">((D33/D32)-1)*100</f>
        <v>#DIV/0!</v>
      </c>
      <c r="E58" s="6">
        <f t="shared" si="19"/>
        <v>-17.496652598400342</v>
      </c>
      <c r="F58" s="6" t="e">
        <f t="shared" si="19"/>
        <v>#DIV/0!</v>
      </c>
      <c r="G58" s="6">
        <f t="shared" si="19"/>
        <v>-7.4406701866432279</v>
      </c>
      <c r="H58" s="6">
        <f t="shared" si="19"/>
        <v>-60.015987252080258</v>
      </c>
      <c r="I58" s="6">
        <f t="shared" si="19"/>
        <v>145.43415844036161</v>
      </c>
      <c r="J58" s="6" t="e">
        <f t="shared" si="19"/>
        <v>#DIV/0!</v>
      </c>
      <c r="K58" s="6" t="e">
        <f t="shared" si="19"/>
        <v>#DIV/0!</v>
      </c>
      <c r="L58" s="6">
        <f t="shared" si="19"/>
        <v>-100</v>
      </c>
    </row>
    <row r="59" spans="1:12" x14ac:dyDescent="0.25">
      <c r="A59" t="s">
        <v>26</v>
      </c>
      <c r="B59" s="6">
        <f t="shared" ref="B59:L59" si="20">((B35/B34)-1)*100</f>
        <v>-39.024172414379542</v>
      </c>
      <c r="C59" s="6" t="e">
        <f t="shared" si="20"/>
        <v>#DIV/0!</v>
      </c>
      <c r="D59" s="6" t="e">
        <f t="shared" si="20"/>
        <v>#DIV/0!</v>
      </c>
      <c r="E59" s="6">
        <f t="shared" si="20"/>
        <v>255.60626471873161</v>
      </c>
      <c r="F59" s="6" t="e">
        <f t="shared" si="20"/>
        <v>#DIV/0!</v>
      </c>
      <c r="G59" s="6">
        <f t="shared" si="20"/>
        <v>-22.845558645748255</v>
      </c>
      <c r="H59" s="6">
        <f t="shared" si="20"/>
        <v>-46.421992896586517</v>
      </c>
      <c r="I59" s="6">
        <f t="shared" si="20"/>
        <v>-27.557337105506186</v>
      </c>
      <c r="J59" s="6" t="e">
        <f t="shared" si="20"/>
        <v>#DIV/0!</v>
      </c>
      <c r="K59" s="6" t="e">
        <f t="shared" si="20"/>
        <v>#DIV/0!</v>
      </c>
      <c r="L59" s="6" t="e">
        <f t="shared" si="20"/>
        <v>#DIV/0!</v>
      </c>
    </row>
    <row r="60" spans="1:12" x14ac:dyDescent="0.25">
      <c r="B60" s="7"/>
      <c r="C60" s="7"/>
      <c r="D60" s="7"/>
      <c r="E60" s="7"/>
      <c r="F60" s="7"/>
      <c r="G60" s="7"/>
      <c r="H60" s="7"/>
    </row>
    <row r="61" spans="1:12" x14ac:dyDescent="0.25">
      <c r="A61" t="s">
        <v>27</v>
      </c>
    </row>
    <row r="62" spans="1:12" x14ac:dyDescent="0.25">
      <c r="A62" t="s">
        <v>36</v>
      </c>
      <c r="B62" s="3">
        <f>B17/(B11*3)</f>
        <v>86755.240257649857</v>
      </c>
      <c r="C62" s="3" t="e">
        <f>C17/(C11*3)</f>
        <v>#DIV/0!</v>
      </c>
      <c r="D62" s="3">
        <f t="shared" ref="D62:L63" si="21">D17/(D11*3)</f>
        <v>88477.31688593782</v>
      </c>
      <c r="E62" s="3">
        <f t="shared" si="21"/>
        <v>332919.57512195123</v>
      </c>
      <c r="F62" s="3" t="e">
        <f t="shared" si="21"/>
        <v>#DIV/0!</v>
      </c>
      <c r="G62" s="3">
        <f t="shared" si="21"/>
        <v>81143</v>
      </c>
      <c r="H62" s="3">
        <f t="shared" si="21"/>
        <v>11656.211689237349</v>
      </c>
      <c r="I62" s="3">
        <f t="shared" si="21"/>
        <v>16773.302903225805</v>
      </c>
      <c r="J62" s="3" t="e">
        <f t="shared" si="21"/>
        <v>#DIV/0!</v>
      </c>
      <c r="K62" s="3">
        <f t="shared" si="21"/>
        <v>51594223.555555552</v>
      </c>
      <c r="L62" s="3" t="e">
        <f t="shared" si="21"/>
        <v>#DIV/0!</v>
      </c>
    </row>
    <row r="63" spans="1:12" x14ac:dyDescent="0.25">
      <c r="A63" t="s">
        <v>37</v>
      </c>
      <c r="B63" s="3">
        <f>B18/(B12*3)</f>
        <v>80704.639642694325</v>
      </c>
      <c r="C63" s="3" t="e">
        <f>C18/(C12*3)</f>
        <v>#DIV/0!</v>
      </c>
      <c r="D63" s="3">
        <f t="shared" si="21"/>
        <v>221568.75523082033</v>
      </c>
      <c r="E63" s="3">
        <f t="shared" si="21"/>
        <v>306515.76489795919</v>
      </c>
      <c r="F63" s="3" t="e">
        <f t="shared" si="21"/>
        <v>#DIV/0!</v>
      </c>
      <c r="G63" s="3">
        <f t="shared" si="21"/>
        <v>41762.095365168541</v>
      </c>
      <c r="H63" s="3">
        <f t="shared" si="21"/>
        <v>1416.3896590639106</v>
      </c>
      <c r="I63" s="3">
        <f t="shared" si="21"/>
        <v>2963.5187903225806</v>
      </c>
      <c r="J63" s="3">
        <f t="shared" si="21"/>
        <v>24508.563059791817</v>
      </c>
      <c r="K63" s="3" t="e">
        <f t="shared" si="21"/>
        <v>#DIV/0!</v>
      </c>
      <c r="L63" s="3" t="e">
        <f t="shared" si="21"/>
        <v>#DIV/0!</v>
      </c>
    </row>
    <row r="64" spans="1:12" x14ac:dyDescent="0.25">
      <c r="A64" t="s">
        <v>30</v>
      </c>
      <c r="B64" s="3">
        <f>(B62/B63)*B46</f>
        <v>68.22870190572938</v>
      </c>
      <c r="C64" s="3" t="e">
        <f>(C62/C63)*C46</f>
        <v>#DIV/0!</v>
      </c>
      <c r="D64" s="3">
        <f t="shared" ref="D64:L64" si="22">(D62/D63)*D46</f>
        <v>21.687044801145422</v>
      </c>
      <c r="E64" s="3">
        <f>(E62/E63)*E46</f>
        <v>94.439159906213703</v>
      </c>
      <c r="F64" s="3" t="e">
        <f t="shared" si="22"/>
        <v>#DIV/0!</v>
      </c>
      <c r="G64" s="3">
        <f t="shared" si="22"/>
        <v>203.27931618306329</v>
      </c>
      <c r="H64" s="3">
        <f t="shared" si="22"/>
        <v>461.47616457962982</v>
      </c>
      <c r="I64" s="3">
        <f t="shared" si="22"/>
        <v>332.99639870682284</v>
      </c>
      <c r="J64" s="3" t="e">
        <f t="shared" si="22"/>
        <v>#DIV/0!</v>
      </c>
      <c r="K64" s="3" t="e">
        <f t="shared" si="22"/>
        <v>#DIV/0!</v>
      </c>
      <c r="L64" s="3" t="e">
        <f t="shared" si="22"/>
        <v>#DIV/0!</v>
      </c>
    </row>
    <row r="65" spans="1:12" x14ac:dyDescent="0.25">
      <c r="A65" t="s">
        <v>38</v>
      </c>
      <c r="B65" s="3">
        <f>B17/B11</f>
        <v>260265.72077294957</v>
      </c>
      <c r="C65" s="3" t="e">
        <f>C17/C11</f>
        <v>#DIV/0!</v>
      </c>
      <c r="D65" s="3">
        <f t="shared" ref="D65:L66" si="23">D17/D11</f>
        <v>265431.95065781346</v>
      </c>
      <c r="E65" s="3">
        <f t="shared" si="23"/>
        <v>998758.72536585364</v>
      </c>
      <c r="F65" s="3" t="e">
        <f t="shared" si="23"/>
        <v>#DIV/0!</v>
      </c>
      <c r="G65" s="3">
        <f t="shared" si="23"/>
        <v>243429</v>
      </c>
      <c r="H65" s="3">
        <f t="shared" si="23"/>
        <v>34968.635067712043</v>
      </c>
      <c r="I65" s="3">
        <f t="shared" si="23"/>
        <v>50319.908709677416</v>
      </c>
      <c r="J65" s="3" t="e">
        <f t="shared" si="23"/>
        <v>#DIV/0!</v>
      </c>
      <c r="K65" s="3">
        <f t="shared" si="23"/>
        <v>154782670.66666666</v>
      </c>
      <c r="L65" s="3" t="e">
        <f t="shared" si="23"/>
        <v>#DIV/0!</v>
      </c>
    </row>
    <row r="66" spans="1:12" x14ac:dyDescent="0.25">
      <c r="A66" t="s">
        <v>39</v>
      </c>
      <c r="B66" s="3">
        <f>B18/B12</f>
        <v>242113.91892808295</v>
      </c>
      <c r="C66" s="3" t="e">
        <f>C18/C12</f>
        <v>#DIV/0!</v>
      </c>
      <c r="D66" s="3">
        <f t="shared" si="23"/>
        <v>664706.26569246093</v>
      </c>
      <c r="E66" s="3">
        <f t="shared" si="23"/>
        <v>919547.29469387757</v>
      </c>
      <c r="F66" s="3" t="e">
        <f t="shared" si="23"/>
        <v>#DIV/0!</v>
      </c>
      <c r="G66" s="3">
        <f t="shared" si="23"/>
        <v>125286.28609550561</v>
      </c>
      <c r="H66" s="3">
        <f t="shared" si="23"/>
        <v>4249.1689771917318</v>
      </c>
      <c r="I66" s="3">
        <f t="shared" si="23"/>
        <v>8890.5563709677426</v>
      </c>
      <c r="J66" s="3">
        <f t="shared" si="23"/>
        <v>73525.689179375448</v>
      </c>
      <c r="K66" s="3" t="e">
        <f t="shared" si="23"/>
        <v>#DIV/0!</v>
      </c>
      <c r="L66" s="3" t="e">
        <f t="shared" si="23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83.046020833297746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7">
        <f>(B18/B24)*100</f>
        <v>73.666288480581116</v>
      </c>
      <c r="C70" s="7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</sheetData>
  <mergeCells count="6">
    <mergeCell ref="A79:L79"/>
    <mergeCell ref="A4:A5"/>
    <mergeCell ref="B4:B5"/>
    <mergeCell ref="C4:K4"/>
    <mergeCell ref="A2:K2"/>
    <mergeCell ref="L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zoomScale="70" zoomScaleNormal="70" workbookViewId="0">
      <selection activeCell="K10" sqref="K10:L20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16.85546875" customWidth="1"/>
    <col min="4" max="4" width="18.85546875" customWidth="1"/>
    <col min="5" max="5" width="16.42578125" customWidth="1"/>
    <col min="6" max="6" width="21.28515625" customWidth="1"/>
    <col min="7" max="7" width="18.7109375" customWidth="1"/>
    <col min="8" max="8" width="15.28515625" customWidth="1"/>
    <col min="9" max="9" width="17.28515625" customWidth="1"/>
    <col min="10" max="10" width="22.85546875" customWidth="1"/>
    <col min="11" max="11" width="16" customWidth="1"/>
    <col min="12" max="12" width="18.5703125" customWidth="1"/>
  </cols>
  <sheetData>
    <row r="2" spans="1:21" ht="15.75" x14ac:dyDescent="0.25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21" x14ac:dyDescent="0.25">
      <c r="A4" s="56" t="s">
        <v>0</v>
      </c>
      <c r="B4" s="58" t="s">
        <v>1</v>
      </c>
      <c r="C4" s="29"/>
      <c r="D4" s="61" t="s">
        <v>2</v>
      </c>
      <c r="E4" s="61"/>
      <c r="F4" s="61"/>
      <c r="G4" s="61"/>
      <c r="H4" s="61"/>
      <c r="I4" s="61"/>
      <c r="J4" s="61"/>
      <c r="K4" s="29"/>
      <c r="L4" s="54"/>
    </row>
    <row r="5" spans="1:21" ht="90.75" thickBot="1" x14ac:dyDescent="0.3">
      <c r="A5" s="57"/>
      <c r="B5" s="59"/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26" t="s">
        <v>134</v>
      </c>
      <c r="L5" s="26" t="s">
        <v>135</v>
      </c>
      <c r="Q5" s="39"/>
    </row>
    <row r="6" spans="1:21" ht="15.75" thickTop="1" x14ac:dyDescent="0.25">
      <c r="U6" s="39"/>
    </row>
    <row r="7" spans="1:21" x14ac:dyDescent="0.25">
      <c r="A7" s="1" t="s">
        <v>3</v>
      </c>
    </row>
    <row r="9" spans="1:21" x14ac:dyDescent="0.25">
      <c r="A9" t="s">
        <v>4</v>
      </c>
    </row>
    <row r="10" spans="1:21" x14ac:dyDescent="0.25">
      <c r="A10" s="2" t="s">
        <v>59</v>
      </c>
      <c r="B10" s="44">
        <f>C10+D10+E10+F10+G10+H10+I10</f>
        <v>9940.6666666666661</v>
      </c>
      <c r="C10" s="12">
        <v>842.66666666666663</v>
      </c>
      <c r="D10" s="3">
        <v>0</v>
      </c>
      <c r="E10" s="12">
        <v>1725.3333333333333</v>
      </c>
      <c r="F10" s="3">
        <v>0</v>
      </c>
      <c r="G10" s="3">
        <v>2697.6666666666665</v>
      </c>
      <c r="H10" s="3">
        <v>3760</v>
      </c>
      <c r="I10" s="3">
        <v>915</v>
      </c>
      <c r="J10" s="3">
        <v>0</v>
      </c>
      <c r="K10" s="44">
        <v>0</v>
      </c>
      <c r="L10" s="48">
        <v>0</v>
      </c>
    </row>
    <row r="11" spans="1:21" x14ac:dyDescent="0.25">
      <c r="A11" s="2" t="s">
        <v>102</v>
      </c>
      <c r="B11" s="44">
        <f t="shared" ref="B11:B13" si="0">C11+D11+E11+F11+G11+H11+I11</f>
        <v>17789</v>
      </c>
      <c r="C11" s="12">
        <v>0</v>
      </c>
      <c r="D11" s="3">
        <v>9714</v>
      </c>
      <c r="E11" s="12">
        <v>451</v>
      </c>
      <c r="F11" s="3">
        <v>0</v>
      </c>
      <c r="G11" s="3">
        <v>1718</v>
      </c>
      <c r="H11" s="12">
        <v>2806</v>
      </c>
      <c r="I11" s="3">
        <v>3100</v>
      </c>
      <c r="J11" s="3">
        <v>0</v>
      </c>
      <c r="K11" s="44">
        <v>1</v>
      </c>
      <c r="L11" s="48">
        <v>0</v>
      </c>
    </row>
    <row r="12" spans="1:21" x14ac:dyDescent="0.25">
      <c r="A12" s="2" t="s">
        <v>103</v>
      </c>
      <c r="B12" s="44">
        <f t="shared" si="0"/>
        <v>12068</v>
      </c>
      <c r="C12" s="12">
        <v>0</v>
      </c>
      <c r="D12" s="3">
        <v>3011</v>
      </c>
      <c r="E12" s="12">
        <v>398</v>
      </c>
      <c r="F12" s="3">
        <v>63</v>
      </c>
      <c r="G12" s="3">
        <v>2690</v>
      </c>
      <c r="H12" s="3">
        <v>2806</v>
      </c>
      <c r="I12" s="3">
        <v>3100</v>
      </c>
      <c r="J12" s="3">
        <v>1458</v>
      </c>
      <c r="K12" s="44">
        <v>0</v>
      </c>
      <c r="L12" s="48">
        <v>0</v>
      </c>
    </row>
    <row r="13" spans="1:21" s="39" customFormat="1" x14ac:dyDescent="0.25">
      <c r="A13" s="40" t="s">
        <v>79</v>
      </c>
      <c r="B13" s="44">
        <f t="shared" si="0"/>
        <v>46931</v>
      </c>
      <c r="C13" s="44">
        <v>0</v>
      </c>
      <c r="D13" s="44">
        <v>38856</v>
      </c>
      <c r="E13" s="44">
        <v>451</v>
      </c>
      <c r="F13" s="44">
        <v>0</v>
      </c>
      <c r="G13" s="44">
        <v>1718</v>
      </c>
      <c r="H13" s="12">
        <v>2806</v>
      </c>
      <c r="I13" s="3">
        <v>3100</v>
      </c>
      <c r="J13" s="44">
        <v>0</v>
      </c>
      <c r="K13" s="44">
        <v>7</v>
      </c>
      <c r="L13" s="48">
        <v>0</v>
      </c>
      <c r="Q13" s="41"/>
    </row>
    <row r="14" spans="1:21" x14ac:dyDescent="0.25">
      <c r="K14" s="48"/>
      <c r="L14" s="48"/>
    </row>
    <row r="15" spans="1:21" x14ac:dyDescent="0.25">
      <c r="A15" s="4" t="s">
        <v>5</v>
      </c>
      <c r="K15" s="48"/>
      <c r="L15" s="48"/>
    </row>
    <row r="16" spans="1:21" x14ac:dyDescent="0.25">
      <c r="A16" s="2" t="s">
        <v>59</v>
      </c>
      <c r="B16" s="3">
        <f>SUM(C16:L16)</f>
        <v>4640920560.0599995</v>
      </c>
      <c r="C16" s="3">
        <v>214912517</v>
      </c>
      <c r="D16" s="3">
        <v>0</v>
      </c>
      <c r="E16" s="12">
        <v>0</v>
      </c>
      <c r="F16" s="3">
        <v>0</v>
      </c>
      <c r="G16" s="3">
        <v>362789720</v>
      </c>
      <c r="H16" s="3">
        <v>84901297.399999991</v>
      </c>
      <c r="I16" s="3">
        <v>145627283.44999999</v>
      </c>
      <c r="J16" s="3">
        <v>0</v>
      </c>
      <c r="K16" s="44">
        <v>0</v>
      </c>
      <c r="L16" s="44">
        <v>3832689742.21</v>
      </c>
    </row>
    <row r="17" spans="1:12" x14ac:dyDescent="0.25">
      <c r="A17" s="2" t="s">
        <v>102</v>
      </c>
      <c r="B17" s="3">
        <f t="shared" ref="B17:B19" si="1">SUM(C17:K17)</f>
        <v>4658365663.4700003</v>
      </c>
      <c r="C17" s="3"/>
      <c r="D17" s="3">
        <v>3437874624.9400001</v>
      </c>
      <c r="E17" s="12">
        <v>600526913.52999997</v>
      </c>
      <c r="F17" s="3">
        <v>0</v>
      </c>
      <c r="G17" s="3">
        <v>112199524</v>
      </c>
      <c r="H17" s="3">
        <v>65414660</v>
      </c>
      <c r="I17" s="3">
        <v>103994478</v>
      </c>
      <c r="J17" s="3">
        <v>0</v>
      </c>
      <c r="K17" s="44">
        <v>338355463</v>
      </c>
      <c r="L17" s="44">
        <v>0</v>
      </c>
    </row>
    <row r="18" spans="1:12" x14ac:dyDescent="0.25">
      <c r="A18" s="2" t="s">
        <v>103</v>
      </c>
      <c r="B18" s="3">
        <f>SUM(C18:L18)</f>
        <v>4209872575.1800003</v>
      </c>
      <c r="C18" s="3">
        <v>0</v>
      </c>
      <c r="D18" s="3">
        <v>2570451219.0599999</v>
      </c>
      <c r="E18" s="12">
        <v>425404357.16999996</v>
      </c>
      <c r="F18" s="3">
        <v>253749143.75999999</v>
      </c>
      <c r="G18" s="3">
        <v>288533949.25999999</v>
      </c>
      <c r="H18" s="3">
        <v>92126627.280000001</v>
      </c>
      <c r="I18" s="3">
        <v>174646236.23000002</v>
      </c>
      <c r="J18" s="3">
        <v>303734622.89999998</v>
      </c>
      <c r="K18" s="44">
        <v>101226419.51999998</v>
      </c>
      <c r="L18" s="44">
        <v>0</v>
      </c>
    </row>
    <row r="19" spans="1:12" x14ac:dyDescent="0.25">
      <c r="A19" s="2" t="s">
        <v>79</v>
      </c>
      <c r="B19" s="3">
        <f t="shared" si="1"/>
        <v>16267051487.009996</v>
      </c>
      <c r="C19" s="3"/>
      <c r="D19" s="5">
        <v>11173092531.009996</v>
      </c>
      <c r="E19" s="12">
        <v>1951847469</v>
      </c>
      <c r="F19" s="3">
        <v>0</v>
      </c>
      <c r="G19" s="5">
        <v>1366832590</v>
      </c>
      <c r="H19" s="3">
        <v>196243977</v>
      </c>
      <c r="I19" s="3">
        <v>311983433</v>
      </c>
      <c r="J19" s="3">
        <v>0</v>
      </c>
      <c r="K19" s="44">
        <v>1267051487</v>
      </c>
      <c r="L19" s="44">
        <v>0</v>
      </c>
    </row>
    <row r="20" spans="1:12" x14ac:dyDescent="0.25">
      <c r="A20" s="2" t="s">
        <v>104</v>
      </c>
      <c r="B20" s="45">
        <f>C20+D20+E20+F20+I20+G20+H20+J20+K20</f>
        <v>4209872575.1799998</v>
      </c>
      <c r="C20" s="50">
        <f>C18</f>
        <v>0</v>
      </c>
      <c r="D20" s="50">
        <f>D18</f>
        <v>2570451219.0599999</v>
      </c>
      <c r="E20" s="50">
        <f t="shared" ref="E20:K20" si="2">E18</f>
        <v>425404357.16999996</v>
      </c>
      <c r="F20" s="50">
        <f t="shared" si="2"/>
        <v>253749143.75999999</v>
      </c>
      <c r="G20" s="50">
        <f t="shared" si="2"/>
        <v>288533949.25999999</v>
      </c>
      <c r="H20" s="50">
        <f t="shared" si="2"/>
        <v>92126627.280000001</v>
      </c>
      <c r="I20" s="50">
        <f t="shared" si="2"/>
        <v>174646236.23000002</v>
      </c>
      <c r="J20" s="50">
        <f t="shared" si="2"/>
        <v>303734622.89999998</v>
      </c>
      <c r="K20" s="50">
        <f t="shared" si="2"/>
        <v>101226419.51999998</v>
      </c>
      <c r="L20" s="48"/>
    </row>
    <row r="21" spans="1:12" x14ac:dyDescent="0.25">
      <c r="B21" s="3"/>
      <c r="C21" s="3"/>
      <c r="D21" s="3"/>
      <c r="E21" s="3"/>
      <c r="F21" s="3"/>
      <c r="G21" s="3"/>
      <c r="H21" s="3"/>
    </row>
    <row r="22" spans="1:12" x14ac:dyDescent="0.25">
      <c r="A22" s="2" t="s">
        <v>6</v>
      </c>
      <c r="B22" s="3"/>
      <c r="C22" s="3"/>
      <c r="D22" s="3"/>
      <c r="E22" s="3"/>
      <c r="F22" s="3"/>
      <c r="G22" s="3"/>
      <c r="H22" s="3"/>
    </row>
    <row r="23" spans="1:12" x14ac:dyDescent="0.25">
      <c r="A23" s="2" t="s">
        <v>102</v>
      </c>
      <c r="B23" s="12">
        <f>B17</f>
        <v>4658365663.4700003</v>
      </c>
      <c r="C23" s="12"/>
    </row>
    <row r="24" spans="1:12" x14ac:dyDescent="0.25">
      <c r="A24" s="2" t="s">
        <v>103</v>
      </c>
      <c r="B24" s="12">
        <v>5415154879.7600002</v>
      </c>
      <c r="C24" s="12"/>
    </row>
    <row r="26" spans="1:12" x14ac:dyDescent="0.25">
      <c r="A26" t="s">
        <v>7</v>
      </c>
    </row>
    <row r="27" spans="1:12" x14ac:dyDescent="0.25">
      <c r="A27" s="2" t="s">
        <v>60</v>
      </c>
      <c r="B27" s="14">
        <v>0.99</v>
      </c>
      <c r="C27" s="14">
        <v>0.99</v>
      </c>
      <c r="D27" s="14">
        <v>0.99</v>
      </c>
      <c r="E27" s="14">
        <v>0.99</v>
      </c>
      <c r="F27" s="14">
        <v>0.99</v>
      </c>
      <c r="G27" s="14">
        <v>0.99</v>
      </c>
      <c r="H27" s="14">
        <v>0.99</v>
      </c>
      <c r="I27" s="14">
        <v>0.99</v>
      </c>
      <c r="J27" s="14">
        <v>0.99</v>
      </c>
      <c r="K27" s="14">
        <v>0.99</v>
      </c>
      <c r="L27" s="14">
        <v>0.99</v>
      </c>
    </row>
    <row r="28" spans="1:12" x14ac:dyDescent="0.25">
      <c r="A28" s="2" t="s">
        <v>105</v>
      </c>
      <c r="B28" s="14">
        <v>0.99</v>
      </c>
      <c r="C28" s="14">
        <v>0.99</v>
      </c>
      <c r="D28" s="14">
        <v>0.99</v>
      </c>
      <c r="E28" s="14">
        <v>0.99</v>
      </c>
      <c r="F28" s="14">
        <v>0.99</v>
      </c>
      <c r="G28" s="14">
        <v>0.99</v>
      </c>
      <c r="H28" s="14">
        <v>0.99</v>
      </c>
      <c r="I28" s="14">
        <v>0.99</v>
      </c>
      <c r="J28" s="14">
        <v>0.99</v>
      </c>
      <c r="K28" s="14">
        <v>0.99</v>
      </c>
      <c r="L28" s="14">
        <v>0.99</v>
      </c>
    </row>
    <row r="29" spans="1:12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</row>
    <row r="31" spans="1:12" x14ac:dyDescent="0.25">
      <c r="A31" s="2" t="s">
        <v>9</v>
      </c>
    </row>
    <row r="32" spans="1:12" x14ac:dyDescent="0.25">
      <c r="A32" s="2" t="s">
        <v>61</v>
      </c>
      <c r="B32" s="21">
        <f>B16/B27</f>
        <v>4687798545.515151</v>
      </c>
      <c r="C32" s="21">
        <f>C16/C27</f>
        <v>217083350.50505051</v>
      </c>
      <c r="D32" s="21">
        <f t="shared" ref="D32:L32" si="3">D16/D27</f>
        <v>0</v>
      </c>
      <c r="E32" s="21">
        <f>E16/E27</f>
        <v>0</v>
      </c>
      <c r="F32" s="21">
        <f t="shared" si="3"/>
        <v>0</v>
      </c>
      <c r="G32" s="21">
        <f t="shared" si="3"/>
        <v>366454262.62626261</v>
      </c>
      <c r="H32" s="21">
        <f t="shared" si="3"/>
        <v>85758886.262626261</v>
      </c>
      <c r="I32" s="21">
        <f t="shared" si="3"/>
        <v>147098266.1111111</v>
      </c>
      <c r="J32" s="21">
        <f t="shared" si="3"/>
        <v>0</v>
      </c>
      <c r="K32" s="21">
        <f t="shared" si="3"/>
        <v>0</v>
      </c>
      <c r="L32" s="21">
        <f t="shared" si="3"/>
        <v>3871403780.0101013</v>
      </c>
    </row>
    <row r="33" spans="1:12" x14ac:dyDescent="0.25">
      <c r="A33" s="2" t="s">
        <v>106</v>
      </c>
      <c r="B33" s="21">
        <f>B18/B28</f>
        <v>4252396540.5858588</v>
      </c>
      <c r="C33" s="21">
        <f>C18/C28</f>
        <v>0</v>
      </c>
      <c r="D33" s="21">
        <f t="shared" ref="D33:L33" si="4">D18/D28</f>
        <v>2596415372.787879</v>
      </c>
      <c r="E33" s="21">
        <f>E18/E28</f>
        <v>429701370.87878782</v>
      </c>
      <c r="F33" s="21">
        <f t="shared" si="4"/>
        <v>256312266.42424241</v>
      </c>
      <c r="G33" s="21">
        <f t="shared" si="4"/>
        <v>291448433.5959596</v>
      </c>
      <c r="H33" s="21">
        <f t="shared" si="4"/>
        <v>93057199.272727281</v>
      </c>
      <c r="I33" s="21">
        <f t="shared" si="4"/>
        <v>176410339.62626263</v>
      </c>
      <c r="J33" s="21">
        <f t="shared" si="4"/>
        <v>306802649.39393938</v>
      </c>
      <c r="K33" s="21">
        <f t="shared" si="4"/>
        <v>102248908.60606059</v>
      </c>
      <c r="L33" s="21">
        <f t="shared" si="4"/>
        <v>0</v>
      </c>
    </row>
    <row r="34" spans="1:12" x14ac:dyDescent="0.25">
      <c r="A34" s="2" t="s">
        <v>62</v>
      </c>
      <c r="B34" s="13">
        <f>B32/B10</f>
        <v>471577.88332591555</v>
      </c>
      <c r="C34" s="13">
        <f>C32/C10</f>
        <v>257614.73556770236</v>
      </c>
      <c r="D34" s="13" t="e">
        <f t="shared" ref="D34:L34" si="5">D32/D10</f>
        <v>#DIV/0!</v>
      </c>
      <c r="E34" s="13">
        <f>E32/E10</f>
        <v>0</v>
      </c>
      <c r="F34" s="13" t="e">
        <f t="shared" si="5"/>
        <v>#DIV/0!</v>
      </c>
      <c r="G34" s="13">
        <f t="shared" si="5"/>
        <v>135841.19459765078</v>
      </c>
      <c r="H34" s="13">
        <f t="shared" si="5"/>
        <v>22808.214431549539</v>
      </c>
      <c r="I34" s="13">
        <f t="shared" si="5"/>
        <v>160763.13236187006</v>
      </c>
      <c r="J34" s="13" t="e">
        <f t="shared" si="5"/>
        <v>#DIV/0!</v>
      </c>
      <c r="K34" s="13" t="e">
        <f t="shared" si="5"/>
        <v>#DIV/0!</v>
      </c>
      <c r="L34" s="13" t="e">
        <f t="shared" si="5"/>
        <v>#DIV/0!</v>
      </c>
    </row>
    <row r="35" spans="1:12" x14ac:dyDescent="0.25">
      <c r="A35" s="2" t="s">
        <v>107</v>
      </c>
      <c r="B35" s="5">
        <f>B33/B12</f>
        <v>352369.61721792002</v>
      </c>
      <c r="C35" s="5" t="e">
        <f>C33/C12</f>
        <v>#DIV/0!</v>
      </c>
      <c r="D35" s="5">
        <f t="shared" ref="D35:L35" si="6">D33/D12</f>
        <v>862309.98764127505</v>
      </c>
      <c r="E35" s="5">
        <f>E33/E12</f>
        <v>1079651.6856250949</v>
      </c>
      <c r="F35" s="5">
        <f t="shared" si="6"/>
        <v>4068448.6734006731</v>
      </c>
      <c r="G35" s="5">
        <f t="shared" si="6"/>
        <v>108345.14260072848</v>
      </c>
      <c r="H35" s="5">
        <f t="shared" si="6"/>
        <v>33163.649063694684</v>
      </c>
      <c r="I35" s="5">
        <f t="shared" si="6"/>
        <v>56906.561169762143</v>
      </c>
      <c r="J35" s="5">
        <f t="shared" si="6"/>
        <v>210427.05719748928</v>
      </c>
      <c r="K35" s="5" t="e">
        <f t="shared" si="6"/>
        <v>#DIV/0!</v>
      </c>
      <c r="L35" s="5" t="e">
        <f t="shared" si="6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>B12/B11*100</f>
        <v>67.839676204395971</v>
      </c>
      <c r="C44" s="6" t="e">
        <f>C12/C11*100</f>
        <v>#DIV/0!</v>
      </c>
      <c r="D44" s="6">
        <f t="shared" ref="D44:L44" si="7">D12/D11*100</f>
        <v>30.996499897055795</v>
      </c>
      <c r="E44" s="6">
        <f t="shared" ref="E44" si="8">E12/E11*100</f>
        <v>88.248337028824835</v>
      </c>
      <c r="F44" s="6" t="e">
        <f t="shared" si="7"/>
        <v>#DIV/0!</v>
      </c>
      <c r="G44" s="6">
        <f t="shared" si="7"/>
        <v>156.57741559953436</v>
      </c>
      <c r="H44" s="6">
        <f t="shared" si="7"/>
        <v>100</v>
      </c>
      <c r="I44" s="6">
        <f t="shared" si="7"/>
        <v>100</v>
      </c>
      <c r="J44" s="6" t="e">
        <f t="shared" si="7"/>
        <v>#DIV/0!</v>
      </c>
      <c r="K44" s="6">
        <f t="shared" si="7"/>
        <v>0</v>
      </c>
      <c r="L44" s="6" t="e">
        <f t="shared" si="7"/>
        <v>#DIV/0!</v>
      </c>
    </row>
    <row r="45" spans="1:12" x14ac:dyDescent="0.25">
      <c r="A45" t="s">
        <v>16</v>
      </c>
      <c r="B45" s="6">
        <f>B18/B17*100</f>
        <v>90.372308215153737</v>
      </c>
      <c r="C45" s="6" t="e">
        <f>C18/C17*100</f>
        <v>#DIV/0!</v>
      </c>
      <c r="D45" s="6">
        <f t="shared" ref="D45:L45" si="9">D18/D17*100</f>
        <v>74.768614318064635</v>
      </c>
      <c r="E45" s="6">
        <f t="shared" ref="E45" si="10">E18/E17*100</f>
        <v>70.838516573620382</v>
      </c>
      <c r="F45" s="6" t="e">
        <f t="shared" si="9"/>
        <v>#DIV/0!</v>
      </c>
      <c r="G45" s="6">
        <f t="shared" si="9"/>
        <v>257.16147357273991</v>
      </c>
      <c r="H45" s="6">
        <f t="shared" si="9"/>
        <v>140.83483317042388</v>
      </c>
      <c r="I45" s="6">
        <f t="shared" si="9"/>
        <v>167.93799015943907</v>
      </c>
      <c r="J45" s="6" t="e">
        <f t="shared" si="9"/>
        <v>#DIV/0!</v>
      </c>
      <c r="K45" s="6">
        <f t="shared" si="9"/>
        <v>29.91718195488393</v>
      </c>
      <c r="L45" s="6" t="e">
        <f t="shared" si="9"/>
        <v>#DIV/0!</v>
      </c>
    </row>
    <row r="46" spans="1:12" x14ac:dyDescent="0.25">
      <c r="A46" t="s">
        <v>17</v>
      </c>
      <c r="B46" s="6">
        <f>AVERAGE(B44:B45)</f>
        <v>79.105992209774854</v>
      </c>
      <c r="C46" s="6" t="e">
        <f>AVERAGE(C44:C45)</f>
        <v>#DIV/0!</v>
      </c>
      <c r="D46" s="6">
        <f t="shared" ref="D46:L46" si="11">AVERAGE(D44:D45)</f>
        <v>52.882557107560217</v>
      </c>
      <c r="E46" s="6">
        <f t="shared" ref="E46" si="12">AVERAGE(E44:E45)</f>
        <v>79.543426801222608</v>
      </c>
      <c r="F46" s="6" t="e">
        <f t="shared" si="11"/>
        <v>#DIV/0!</v>
      </c>
      <c r="G46" s="6">
        <f t="shared" si="11"/>
        <v>206.86944458613715</v>
      </c>
      <c r="H46" s="6">
        <f t="shared" si="11"/>
        <v>120.41741658521194</v>
      </c>
      <c r="I46" s="6">
        <f t="shared" si="11"/>
        <v>133.96899507971955</v>
      </c>
      <c r="J46" s="6" t="e">
        <f t="shared" si="11"/>
        <v>#DIV/0!</v>
      </c>
      <c r="K46" s="6">
        <f t="shared" si="11"/>
        <v>14.958590977441965</v>
      </c>
      <c r="L46" s="6" t="e">
        <f t="shared" si="11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2" x14ac:dyDescent="0.25">
      <c r="A49" t="s">
        <v>19</v>
      </c>
      <c r="B49" s="32">
        <f>B12/B13*100</f>
        <v>25.714346593935776</v>
      </c>
      <c r="C49" s="32" t="e">
        <f t="shared" ref="C49:L49" si="13">C12/C13*100</f>
        <v>#DIV/0!</v>
      </c>
      <c r="D49" s="32">
        <f t="shared" si="13"/>
        <v>7.7491249742639488</v>
      </c>
      <c r="E49" s="32">
        <f t="shared" si="13"/>
        <v>88.248337028824835</v>
      </c>
      <c r="F49" s="32" t="e">
        <f t="shared" si="13"/>
        <v>#DIV/0!</v>
      </c>
      <c r="G49" s="32">
        <f t="shared" si="13"/>
        <v>156.57741559953436</v>
      </c>
      <c r="H49" s="32">
        <f t="shared" si="13"/>
        <v>100</v>
      </c>
      <c r="I49" s="32">
        <f t="shared" si="13"/>
        <v>100</v>
      </c>
      <c r="J49" s="32" t="e">
        <f t="shared" si="13"/>
        <v>#DIV/0!</v>
      </c>
      <c r="K49" s="32">
        <f t="shared" si="13"/>
        <v>0</v>
      </c>
      <c r="L49" s="32" t="e">
        <f t="shared" si="13"/>
        <v>#DIV/0!</v>
      </c>
    </row>
    <row r="50" spans="1:12" x14ac:dyDescent="0.25">
      <c r="A50" t="s">
        <v>20</v>
      </c>
      <c r="B50" s="6">
        <f>B18/B19*100</f>
        <v>25.879751954690626</v>
      </c>
      <c r="C50" s="6" t="e">
        <f>C18/C19*100</f>
        <v>#DIV/0!</v>
      </c>
      <c r="D50" s="6">
        <f t="shared" ref="D50:L50" si="14">D18/D19*100</f>
        <v>23.005727482574091</v>
      </c>
      <c r="E50" s="6">
        <f>E18/E19*100</f>
        <v>21.794959079868548</v>
      </c>
      <c r="F50" s="6" t="e">
        <f t="shared" si="14"/>
        <v>#DIV/0!</v>
      </c>
      <c r="G50" s="6">
        <f t="shared" si="14"/>
        <v>21.109677320468339</v>
      </c>
      <c r="H50" s="6">
        <f t="shared" si="14"/>
        <v>46.944945107793039</v>
      </c>
      <c r="I50" s="6">
        <f t="shared" si="14"/>
        <v>55.979330232576807</v>
      </c>
      <c r="J50" s="6" t="e">
        <f t="shared" si="14"/>
        <v>#DIV/0!</v>
      </c>
      <c r="K50" s="6">
        <f t="shared" si="14"/>
        <v>7.989132293248316</v>
      </c>
      <c r="L50" s="6" t="e">
        <f t="shared" si="14"/>
        <v>#DIV/0!</v>
      </c>
    </row>
    <row r="51" spans="1:12" x14ac:dyDescent="0.25">
      <c r="A51" t="s">
        <v>21</v>
      </c>
      <c r="B51" s="6">
        <f>(B49+B50)/2</f>
        <v>25.797049274313203</v>
      </c>
      <c r="C51" s="6" t="e">
        <f>(C49+C50)/2</f>
        <v>#DIV/0!</v>
      </c>
      <c r="D51" s="6">
        <f t="shared" ref="D51:L51" si="15">(D49+D50)/2</f>
        <v>15.37742622841902</v>
      </c>
      <c r="E51" s="6">
        <f>(E49+E50)/2</f>
        <v>55.021648054346691</v>
      </c>
      <c r="F51" s="6" t="e">
        <f t="shared" si="15"/>
        <v>#DIV/0!</v>
      </c>
      <c r="G51" s="6">
        <f t="shared" si="15"/>
        <v>88.843546460001349</v>
      </c>
      <c r="H51" s="6">
        <f t="shared" si="15"/>
        <v>73.472472553896523</v>
      </c>
      <c r="I51" s="6">
        <f t="shared" si="15"/>
        <v>77.989665116288407</v>
      </c>
      <c r="J51" s="6" t="e">
        <f t="shared" si="15"/>
        <v>#DIV/0!</v>
      </c>
      <c r="K51" s="6">
        <f t="shared" si="15"/>
        <v>3.994566146624158</v>
      </c>
      <c r="L51" s="6" t="e">
        <f t="shared" si="15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6">
        <f t="shared" ref="B54" si="16">B20/B18*100</f>
        <v>99.999999999999986</v>
      </c>
      <c r="C54" s="6"/>
      <c r="D54" s="6"/>
      <c r="E54" s="6"/>
      <c r="F54" s="6"/>
      <c r="G54" s="6"/>
      <c r="H54" s="6"/>
      <c r="I54" s="6"/>
      <c r="J54" s="6"/>
      <c r="K54" s="6"/>
      <c r="L54" s="23"/>
    </row>
    <row r="56" spans="1:12" x14ac:dyDescent="0.25">
      <c r="A56" t="s">
        <v>23</v>
      </c>
    </row>
    <row r="57" spans="1:12" x14ac:dyDescent="0.25">
      <c r="A57" t="s">
        <v>24</v>
      </c>
      <c r="B57" s="6">
        <f>((B12/B10)-1)*100</f>
        <v>21.400308497082698</v>
      </c>
      <c r="C57" s="6">
        <f>((C12/C10)-1)*100</f>
        <v>-100</v>
      </c>
      <c r="D57" s="6" t="e">
        <f t="shared" ref="D57:L57" si="17">((D12/D10)-1)*100</f>
        <v>#DIV/0!</v>
      </c>
      <c r="E57" s="6">
        <f>((E12/E10)-1)*100</f>
        <v>-76.931993817619784</v>
      </c>
      <c r="F57" s="6" t="e">
        <f t="shared" si="17"/>
        <v>#DIV/0!</v>
      </c>
      <c r="G57" s="6">
        <f t="shared" si="17"/>
        <v>-0.28419621895464653</v>
      </c>
      <c r="H57" s="6">
        <f t="shared" si="17"/>
        <v>-25.372340425531913</v>
      </c>
      <c r="I57" s="6">
        <f t="shared" si="17"/>
        <v>238.7978142076503</v>
      </c>
      <c r="J57" s="6" t="e">
        <f t="shared" si="17"/>
        <v>#DIV/0!</v>
      </c>
      <c r="K57" s="6" t="e">
        <f t="shared" si="17"/>
        <v>#DIV/0!</v>
      </c>
      <c r="L57" s="6" t="e">
        <f t="shared" si="17"/>
        <v>#DIV/0!</v>
      </c>
    </row>
    <row r="58" spans="1:12" x14ac:dyDescent="0.25">
      <c r="A58" t="s">
        <v>25</v>
      </c>
      <c r="B58" s="6">
        <f>((B33/B32)-1)*100</f>
        <v>-9.2879845561163137</v>
      </c>
      <c r="C58" s="6">
        <f>((C33/C32)-1)*100</f>
        <v>-100</v>
      </c>
      <c r="D58" s="6" t="e">
        <f t="shared" ref="D58:L58" si="18">((D33/D32)-1)*100</f>
        <v>#DIV/0!</v>
      </c>
      <c r="E58" s="6" t="e">
        <f t="shared" si="18"/>
        <v>#DIV/0!</v>
      </c>
      <c r="F58" s="6" t="e">
        <f t="shared" si="18"/>
        <v>#DIV/0!</v>
      </c>
      <c r="G58" s="6">
        <f t="shared" si="18"/>
        <v>-20.467991965152699</v>
      </c>
      <c r="H58" s="6">
        <f t="shared" si="18"/>
        <v>8.5102702800393448</v>
      </c>
      <c r="I58" s="6">
        <f t="shared" si="18"/>
        <v>19.926865414586569</v>
      </c>
      <c r="J58" s="6" t="e">
        <f t="shared" si="18"/>
        <v>#DIV/0!</v>
      </c>
      <c r="K58" s="6" t="e">
        <f t="shared" si="18"/>
        <v>#DIV/0!</v>
      </c>
      <c r="L58" s="6">
        <f t="shared" si="18"/>
        <v>-100</v>
      </c>
    </row>
    <row r="59" spans="1:12" x14ac:dyDescent="0.25">
      <c r="A59" t="s">
        <v>26</v>
      </c>
      <c r="B59" s="6">
        <f t="shared" ref="B59:L59" si="19">((B35/B34)-1)*100</f>
        <v>-25.278595609117794</v>
      </c>
      <c r="C59" s="6" t="e">
        <f t="shared" si="19"/>
        <v>#DIV/0!</v>
      </c>
      <c r="D59" s="6" t="e">
        <f t="shared" si="19"/>
        <v>#DIV/0!</v>
      </c>
      <c r="E59" s="6" t="e">
        <f t="shared" si="19"/>
        <v>#DIV/0!</v>
      </c>
      <c r="F59" s="6" t="e">
        <f t="shared" si="19"/>
        <v>#DIV/0!</v>
      </c>
      <c r="G59" s="6">
        <f t="shared" si="19"/>
        <v>-20.24132081461968</v>
      </c>
      <c r="H59" s="6">
        <f t="shared" si="19"/>
        <v>45.402215343174589</v>
      </c>
      <c r="I59" s="6">
        <f t="shared" si="19"/>
        <v>-64.602231659888147</v>
      </c>
      <c r="J59" s="6" t="e">
        <f t="shared" si="19"/>
        <v>#DIV/0!</v>
      </c>
      <c r="K59" s="6" t="e">
        <f t="shared" si="19"/>
        <v>#DIV/0!</v>
      </c>
      <c r="L59" s="6" t="e">
        <f t="shared" si="19"/>
        <v>#DIV/0!</v>
      </c>
    </row>
    <row r="60" spans="1:12" x14ac:dyDescent="0.25">
      <c r="B60" s="7"/>
      <c r="C60" s="7"/>
      <c r="D60" s="7"/>
      <c r="E60" s="7"/>
      <c r="F60" s="7"/>
      <c r="G60" s="7"/>
      <c r="H60" s="7"/>
    </row>
    <row r="61" spans="1:12" x14ac:dyDescent="0.25">
      <c r="A61" t="s">
        <v>27</v>
      </c>
    </row>
    <row r="62" spans="1:12" x14ac:dyDescent="0.25">
      <c r="A62" t="s">
        <v>28</v>
      </c>
      <c r="B62" s="3">
        <f>B17/(B11*3)</f>
        <v>87289.254847939737</v>
      </c>
      <c r="C62" s="3" t="e">
        <f>C17/(C11*3)</f>
        <v>#DIV/0!</v>
      </c>
      <c r="D62" s="3">
        <f t="shared" ref="D62:L63" si="20">D17/(D11*3)</f>
        <v>117969.7558486034</v>
      </c>
      <c r="E62" s="3">
        <f t="shared" si="20"/>
        <v>443848.4209386548</v>
      </c>
      <c r="F62" s="3" t="e">
        <f t="shared" si="20"/>
        <v>#DIV/0!</v>
      </c>
      <c r="G62" s="3">
        <f t="shared" si="20"/>
        <v>21769.407062475748</v>
      </c>
      <c r="H62" s="3">
        <f t="shared" si="20"/>
        <v>7770.8077928248995</v>
      </c>
      <c r="I62" s="3">
        <f t="shared" si="20"/>
        <v>11182.20193548387</v>
      </c>
      <c r="J62" s="3" t="e">
        <f t="shared" si="20"/>
        <v>#DIV/0!</v>
      </c>
      <c r="K62" s="3">
        <f t="shared" si="20"/>
        <v>112785154.33333333</v>
      </c>
      <c r="L62" s="3" t="e">
        <f t="shared" si="20"/>
        <v>#DIV/0!</v>
      </c>
    </row>
    <row r="63" spans="1:12" x14ac:dyDescent="0.25">
      <c r="A63" t="s">
        <v>29</v>
      </c>
      <c r="B63" s="3">
        <f>B18/(B12*3)</f>
        <v>116281.97368191362</v>
      </c>
      <c r="C63" s="3" t="e">
        <f>C18/(C12*3)</f>
        <v>#DIV/0!</v>
      </c>
      <c r="D63" s="3">
        <f t="shared" si="20"/>
        <v>284562.29592162074</v>
      </c>
      <c r="E63" s="3">
        <f t="shared" si="20"/>
        <v>356285.05625628139</v>
      </c>
      <c r="F63" s="3">
        <f t="shared" si="20"/>
        <v>1342588.0622222221</v>
      </c>
      <c r="G63" s="3">
        <f t="shared" si="20"/>
        <v>35753.897058240393</v>
      </c>
      <c r="H63" s="3">
        <f t="shared" si="20"/>
        <v>10944.004191019245</v>
      </c>
      <c r="I63" s="3">
        <f t="shared" si="20"/>
        <v>18779.165186021506</v>
      </c>
      <c r="J63" s="3">
        <f t="shared" si="20"/>
        <v>69440.928875171463</v>
      </c>
      <c r="K63" s="3" t="e">
        <f t="shared" si="20"/>
        <v>#DIV/0!</v>
      </c>
      <c r="L63" s="3" t="e">
        <f t="shared" si="20"/>
        <v>#DIV/0!</v>
      </c>
    </row>
    <row r="64" spans="1:12" x14ac:dyDescent="0.25">
      <c r="A64" t="s">
        <v>30</v>
      </c>
      <c r="B64" s="3">
        <f>(B62/B63)*B46</f>
        <v>59.382403784157525</v>
      </c>
      <c r="C64" s="3" t="e">
        <f>(C62/C63)*C46</f>
        <v>#DIV/0!</v>
      </c>
      <c r="D64" s="3">
        <f t="shared" ref="D64:L64" si="21">(D62/D63)*D46</f>
        <v>21.923292157956993</v>
      </c>
      <c r="E64" s="3">
        <f>(E62/E63)*E46</f>
        <v>99.09263316499171</v>
      </c>
      <c r="F64" s="3" t="e">
        <f t="shared" si="21"/>
        <v>#DIV/0!</v>
      </c>
      <c r="G64" s="3">
        <f t="shared" si="21"/>
        <v>125.95620389710666</v>
      </c>
      <c r="H64" s="3">
        <f t="shared" si="21"/>
        <v>85.502580486956049</v>
      </c>
      <c r="I64" s="3">
        <f t="shared" si="21"/>
        <v>79.772894121532829</v>
      </c>
      <c r="J64" s="3" t="e">
        <f t="shared" si="21"/>
        <v>#DIV/0!</v>
      </c>
      <c r="K64" s="3" t="e">
        <f t="shared" si="21"/>
        <v>#DIV/0!</v>
      </c>
      <c r="L64" s="3" t="e">
        <f t="shared" si="21"/>
        <v>#DIV/0!</v>
      </c>
    </row>
    <row r="65" spans="1:12" x14ac:dyDescent="0.25">
      <c r="A65" t="s">
        <v>38</v>
      </c>
      <c r="B65" s="3">
        <f>B17/B11</f>
        <v>261867.76454381924</v>
      </c>
      <c r="C65" s="3" t="e">
        <f>C17/C11</f>
        <v>#DIV/0!</v>
      </c>
      <c r="D65" s="3">
        <f t="shared" ref="D65:L66" si="22">D17/D11</f>
        <v>353909.2675458102</v>
      </c>
      <c r="E65" s="3">
        <f t="shared" si="22"/>
        <v>1331545.2628159644</v>
      </c>
      <c r="F65" s="3" t="e">
        <f t="shared" si="22"/>
        <v>#DIV/0!</v>
      </c>
      <c r="G65" s="3">
        <f t="shared" si="22"/>
        <v>65308.22118742724</v>
      </c>
      <c r="H65" s="3">
        <f t="shared" si="22"/>
        <v>23312.423378474698</v>
      </c>
      <c r="I65" s="3">
        <f t="shared" si="22"/>
        <v>33546.605806451611</v>
      </c>
      <c r="J65" s="3" t="e">
        <f t="shared" si="22"/>
        <v>#DIV/0!</v>
      </c>
      <c r="K65" s="3">
        <f t="shared" si="22"/>
        <v>338355463</v>
      </c>
      <c r="L65" s="3" t="e">
        <f t="shared" si="22"/>
        <v>#DIV/0!</v>
      </c>
    </row>
    <row r="66" spans="1:12" x14ac:dyDescent="0.25">
      <c r="A66" t="s">
        <v>39</v>
      </c>
      <c r="B66" s="3">
        <f>B18/B12</f>
        <v>348845.92104574083</v>
      </c>
      <c r="C66" s="3" t="e">
        <f>C18/C12</f>
        <v>#DIV/0!</v>
      </c>
      <c r="D66" s="3">
        <f t="shared" si="22"/>
        <v>853686.88776486216</v>
      </c>
      <c r="E66" s="3">
        <f t="shared" si="22"/>
        <v>1068855.1687688441</v>
      </c>
      <c r="F66" s="3">
        <f t="shared" si="22"/>
        <v>4027764.1866666665</v>
      </c>
      <c r="G66" s="3">
        <f t="shared" si="22"/>
        <v>107261.69117472119</v>
      </c>
      <c r="H66" s="3">
        <f t="shared" si="22"/>
        <v>32832.012573057735</v>
      </c>
      <c r="I66" s="3">
        <f t="shared" si="22"/>
        <v>56337.495558064526</v>
      </c>
      <c r="J66" s="3">
        <f t="shared" si="22"/>
        <v>208322.78662551439</v>
      </c>
      <c r="K66" s="3" t="e">
        <f t="shared" si="22"/>
        <v>#DIV/0!</v>
      </c>
      <c r="L66" s="3" t="e">
        <f t="shared" si="22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116.24580960280973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7">
        <f>(B18/B24)*100</f>
        <v>77.742422306609669</v>
      </c>
      <c r="C70" s="7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</sheetData>
  <mergeCells count="5">
    <mergeCell ref="A4:A5"/>
    <mergeCell ref="B4:B5"/>
    <mergeCell ref="D4:J4"/>
    <mergeCell ref="A2:K2"/>
    <mergeCell ref="A79:L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zoomScale="90" zoomScaleNormal="90" workbookViewId="0">
      <selection activeCell="N24" sqref="N24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20.85546875" customWidth="1"/>
    <col min="4" max="4" width="16" customWidth="1"/>
    <col min="5" max="5" width="14.7109375" customWidth="1"/>
    <col min="6" max="6" width="22.7109375" customWidth="1"/>
    <col min="7" max="7" width="13.28515625" customWidth="1"/>
    <col min="8" max="8" width="15.28515625" customWidth="1"/>
    <col min="9" max="9" width="13.5703125" customWidth="1"/>
    <col min="10" max="10" width="18.42578125" customWidth="1"/>
    <col min="11" max="11" width="13" customWidth="1"/>
    <col min="12" max="12" width="16.7109375" customWidth="1"/>
  </cols>
  <sheetData>
    <row r="2" spans="1:17" ht="15.75" x14ac:dyDescent="0.25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7" x14ac:dyDescent="0.25">
      <c r="A4" s="56" t="s">
        <v>0</v>
      </c>
      <c r="B4" s="63" t="s">
        <v>1</v>
      </c>
      <c r="C4" s="30"/>
      <c r="D4" s="61" t="s">
        <v>2</v>
      </c>
      <c r="E4" s="61"/>
      <c r="F4" s="61"/>
      <c r="G4" s="61"/>
      <c r="H4" s="28"/>
      <c r="I4" s="27"/>
      <c r="J4" s="27"/>
      <c r="K4" s="30"/>
      <c r="L4" s="55"/>
    </row>
    <row r="5" spans="1:17" ht="73.5" customHeight="1" thickBot="1" x14ac:dyDescent="0.3">
      <c r="A5" s="57"/>
      <c r="B5" s="64"/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26" t="s">
        <v>134</v>
      </c>
      <c r="L5" s="26" t="s">
        <v>135</v>
      </c>
      <c r="Q5" s="39"/>
    </row>
    <row r="6" spans="1:17" ht="15.75" thickTop="1" x14ac:dyDescent="0.25"/>
    <row r="7" spans="1:17" x14ac:dyDescent="0.25">
      <c r="A7" s="1" t="s">
        <v>3</v>
      </c>
    </row>
    <row r="9" spans="1:17" x14ac:dyDescent="0.25">
      <c r="A9" t="s">
        <v>4</v>
      </c>
      <c r="L9" s="36"/>
    </row>
    <row r="10" spans="1:17" x14ac:dyDescent="0.25">
      <c r="A10" s="2" t="s">
        <v>63</v>
      </c>
      <c r="B10" s="44">
        <f>C10+D10+E10+F10+G10+H10+I10</f>
        <v>9232.3333333333339</v>
      </c>
      <c r="C10" s="44">
        <f>(+'I Trimestre'!C10+'II trimestre'!C10)/2</f>
        <v>741.83333333333326</v>
      </c>
      <c r="D10" s="12">
        <f>(+'I Trimestre'!D10+'II trimestre'!D10)/2</f>
        <v>0</v>
      </c>
      <c r="E10" s="12">
        <f>(+'I Trimestre'!E10+'II trimestre'!E10)/2</f>
        <v>1582.3333333333335</v>
      </c>
      <c r="F10" s="12">
        <f>(+'I Trimestre'!F10+'II trimestre'!F10)/2</f>
        <v>0</v>
      </c>
      <c r="G10" s="12">
        <f>(+'I Trimestre'!G10+'II trimestre'!G10)/2</f>
        <v>2233.166666666667</v>
      </c>
      <c r="H10" s="12">
        <f>(+'I Trimestre'!H10+'II trimestre'!H10)/2</f>
        <v>3760</v>
      </c>
      <c r="I10" s="12">
        <f>(+'I Trimestre'!I10+'II trimestre'!I10)/2</f>
        <v>915</v>
      </c>
      <c r="J10" s="12">
        <f>(+'I Trimestre'!J10+'II trimestre'!J10)/2</f>
        <v>0</v>
      </c>
      <c r="K10" s="12">
        <f>(+'I Trimestre'!K10+'II trimestre'!K10)/2</f>
        <v>0</v>
      </c>
      <c r="L10" s="12">
        <f>(+'I Trimestre'!L10+'II trimestre'!L10)/2</f>
        <v>0</v>
      </c>
    </row>
    <row r="11" spans="1:17" x14ac:dyDescent="0.25">
      <c r="A11" s="2" t="s">
        <v>109</v>
      </c>
      <c r="B11" s="44">
        <f t="shared" ref="B11:B13" si="0">C11+D11+E11+F11+G11+H11+I11</f>
        <v>14836</v>
      </c>
      <c r="C11" s="44">
        <f>(+'I Trimestre'!C11+'II trimestre'!C11)/2</f>
        <v>0</v>
      </c>
      <c r="D11" s="12">
        <f>(+'I Trimestre'!D11+'II trimestre'!D11)/2</f>
        <v>9714</v>
      </c>
      <c r="E11" s="12">
        <f>(+'I Trimestre'!E11+'II trimestre'!E11)/2</f>
        <v>451</v>
      </c>
      <c r="F11" s="12">
        <f>(+'I Trimestre'!F11+'II trimestre'!F11)/2</f>
        <v>0</v>
      </c>
      <c r="G11" s="12">
        <f>(+'I Trimestre'!G11+'II trimestre'!G11)/2</f>
        <v>1718</v>
      </c>
      <c r="H11" s="12">
        <f>(+'I Trimestre'!H11+'II trimestre'!H11)/2</f>
        <v>1403</v>
      </c>
      <c r="I11" s="12">
        <f>(+'I Trimestre'!I11+'II trimestre'!I11)/2</f>
        <v>1550</v>
      </c>
      <c r="J11" s="12">
        <f>(+'I Trimestre'!J11+'II trimestre'!J11)/2</f>
        <v>0</v>
      </c>
      <c r="K11" s="12">
        <f>(+'I Trimestre'!K11+'II trimestre'!K11)/2</f>
        <v>0</v>
      </c>
      <c r="L11" s="12">
        <f>(+'I Trimestre'!L11+'II trimestre'!L11)/2</f>
        <v>0</v>
      </c>
    </row>
    <row r="12" spans="1:17" x14ac:dyDescent="0.25">
      <c r="A12" s="2" t="s">
        <v>110</v>
      </c>
      <c r="B12" s="44">
        <f t="shared" si="0"/>
        <v>5646.333333333333</v>
      </c>
      <c r="C12" s="44">
        <f>(+'I Trimestre'!C12+'II trimestre'!C12)/2</f>
        <v>0</v>
      </c>
      <c r="D12" s="12">
        <f>(+'I Trimestre'!D12+'II trimestre'!D12)/2</f>
        <v>3011</v>
      </c>
      <c r="E12" s="12">
        <f>(+'I Trimestre'!E12+'II trimestre'!E12)/2</f>
        <v>367.5</v>
      </c>
      <c r="F12" s="12">
        <f>(+'I Trimestre'!F12+'II trimestre'!F12)/2</f>
        <v>0</v>
      </c>
      <c r="G12" s="12">
        <f>(+'I Trimestre'!G12+'II trimestre'!G12)/2</f>
        <v>2267.833333333333</v>
      </c>
      <c r="H12" s="12">
        <f>(+'I Trimestre'!H12+'II trimestre'!H12)/2</f>
        <v>0</v>
      </c>
      <c r="I12" s="12">
        <f>(+'I Trimestre'!I12+'II trimestre'!I12)/2</f>
        <v>0</v>
      </c>
      <c r="J12" s="12">
        <f>(+'I Trimestre'!J12+'II trimestre'!J12)/2</f>
        <v>0</v>
      </c>
      <c r="K12" s="12">
        <f>(+'I Trimestre'!K12+'II trimestre'!K12)/2</f>
        <v>0</v>
      </c>
      <c r="L12" s="12">
        <f>(+'I Trimestre'!L12+'II trimestre'!L12)/2</f>
        <v>0</v>
      </c>
    </row>
    <row r="13" spans="1:17" s="39" customFormat="1" x14ac:dyDescent="0.25">
      <c r="A13" s="40" t="s">
        <v>79</v>
      </c>
      <c r="B13" s="44">
        <f t="shared" si="0"/>
        <v>46931</v>
      </c>
      <c r="C13" s="44">
        <f>(+'I Trimestre'!C13+'II trimestre'!C13)/2</f>
        <v>0</v>
      </c>
      <c r="D13" s="12">
        <f>+'II trimestre'!D13</f>
        <v>38856</v>
      </c>
      <c r="E13" s="12">
        <f>+'II trimestre'!E13</f>
        <v>451</v>
      </c>
      <c r="F13" s="12">
        <f>+'II trimestre'!F13</f>
        <v>0</v>
      </c>
      <c r="G13" s="12">
        <f>+'II trimestre'!G13</f>
        <v>1718</v>
      </c>
      <c r="H13" s="12">
        <f>+'II trimestre'!H13</f>
        <v>2806</v>
      </c>
      <c r="I13" s="12">
        <f>+'II trimestre'!I13</f>
        <v>3100</v>
      </c>
      <c r="J13" s="12">
        <f>+'II trimestre'!J13</f>
        <v>0</v>
      </c>
      <c r="K13" s="12">
        <f>+'II trimestre'!K13</f>
        <v>0</v>
      </c>
      <c r="L13" s="12">
        <f>+'II trimestre'!L13</f>
        <v>0</v>
      </c>
    </row>
    <row r="14" spans="1:17" x14ac:dyDescent="0.25">
      <c r="L14" s="37"/>
    </row>
    <row r="15" spans="1:17" x14ac:dyDescent="0.25">
      <c r="A15" s="4" t="s">
        <v>5</v>
      </c>
    </row>
    <row r="16" spans="1:17" x14ac:dyDescent="0.25">
      <c r="A16" s="2" t="s">
        <v>63</v>
      </c>
      <c r="B16" s="3">
        <f>SUM(C16:L16)</f>
        <v>8206306494.1300011</v>
      </c>
      <c r="C16" s="12">
        <f>+'I Trimestre'!C16+'II trimestre'!C16</f>
        <v>313461755</v>
      </c>
      <c r="D16" s="12">
        <f>+'I Trimestre'!D16+'II trimestre'!D16</f>
        <v>0</v>
      </c>
      <c r="E16" s="12">
        <f>+'I Trimestre'!E16+'II trimestre'!E16</f>
        <v>1209067627.25</v>
      </c>
      <c r="F16" s="12">
        <f>+'I Trimestre'!F16+'II trimestre'!F16</f>
        <v>0</v>
      </c>
      <c r="G16" s="12">
        <f>+'I Trimestre'!G16+'II trimestre'!G16</f>
        <v>678697045</v>
      </c>
      <c r="H16" s="12">
        <f>+'I Trimestre'!H16+'II trimestre'!H16</f>
        <v>6352981.2999999998</v>
      </c>
      <c r="I16" s="12">
        <f>+'I Trimestre'!I16+'II trimestre'!I16</f>
        <v>12760181.4</v>
      </c>
      <c r="J16" s="12">
        <f>+'I Trimestre'!J16+'II trimestre'!J16</f>
        <v>0</v>
      </c>
      <c r="K16" s="12">
        <f>+'I Trimestre'!K16+'II trimestre'!K16</f>
        <v>0</v>
      </c>
      <c r="L16" s="12">
        <f>+'I Trimestre'!L16+'II trimestre'!L16</f>
        <v>5985966904.1800003</v>
      </c>
    </row>
    <row r="17" spans="1:13" x14ac:dyDescent="0.25">
      <c r="A17" s="2" t="s">
        <v>109</v>
      </c>
      <c r="B17" s="3">
        <f t="shared" ref="B17:B19" si="1">SUM(C17:K17)</f>
        <v>6978818920.6599998</v>
      </c>
      <c r="C17" s="12">
        <f>+'I Trimestre'!C17+'II trimestre'!C17</f>
        <v>0</v>
      </c>
      <c r="D17" s="12">
        <f>+'I Trimestre'!D17+'II trimestre'!D17</f>
        <v>5156811937.3800001</v>
      </c>
      <c r="E17" s="12">
        <f>+'I Trimestre'!E17+'II trimestre'!E17</f>
        <v>900880370.27999997</v>
      </c>
      <c r="F17" s="12">
        <f>+'I Trimestre'!F17+'II trimestre'!F17</f>
        <v>0</v>
      </c>
      <c r="G17" s="12">
        <f>+'I Trimestre'!G17+'II trimestre'!G17</f>
        <v>836422044</v>
      </c>
      <c r="H17" s="12">
        <f>+'I Trimestre'!H17+'II trimestre'!H17</f>
        <v>32707330</v>
      </c>
      <c r="I17" s="12">
        <f>+'I Trimestre'!I17+'II trimestre'!I17</f>
        <v>51997239</v>
      </c>
      <c r="J17" s="12">
        <f>+'I Trimestre'!J17+'II trimestre'!J17</f>
        <v>0</v>
      </c>
      <c r="K17" s="12">
        <f>+'I Trimestre'!K17+'II trimestre'!K17</f>
        <v>0</v>
      </c>
      <c r="L17" s="12">
        <f>+'I Trimestre'!L17+'II trimestre'!L17</f>
        <v>0</v>
      </c>
    </row>
    <row r="18" spans="1:13" x14ac:dyDescent="0.25">
      <c r="A18" s="2" t="s">
        <v>110</v>
      </c>
      <c r="B18" s="3">
        <f>SUM(C18:K18)</f>
        <v>6726408809.54</v>
      </c>
      <c r="C18" s="12">
        <f>+'I Trimestre'!C18+'II trimestre'!C18</f>
        <v>0</v>
      </c>
      <c r="D18" s="12">
        <f>+'I Trimestre'!D18+'II trimestre'!D18</f>
        <v>4904254372.4700003</v>
      </c>
      <c r="E18" s="12">
        <f>+'I Trimestre'!E18+'II trimestre'!E18</f>
        <v>904830483.87</v>
      </c>
      <c r="F18" s="12">
        <f>+'I Trimestre'!F18+'II trimestre'!F18</f>
        <v>0</v>
      </c>
      <c r="G18" s="12">
        <f>+'I Trimestre'!G18+'II trimestre'!G18</f>
        <v>672876117</v>
      </c>
      <c r="H18" s="12">
        <f>+'I Trimestre'!H18+'II trimestre'!H18</f>
        <v>5937250.2000000002</v>
      </c>
      <c r="I18" s="12">
        <f>+'I Trimestre'!I18+'II trimestre'!I18</f>
        <v>18033520</v>
      </c>
      <c r="J18" s="12">
        <f>+'I Trimestre'!J18+'II trimestre'!J18</f>
        <v>0</v>
      </c>
      <c r="K18" s="12">
        <f>+'I Trimestre'!K18+'II trimestre'!K18</f>
        <v>220477066</v>
      </c>
      <c r="L18" s="12">
        <f>+'I Trimestre'!L18+'II trimestre'!L18</f>
        <v>0</v>
      </c>
    </row>
    <row r="19" spans="1:13" x14ac:dyDescent="0.25">
      <c r="A19" s="2" t="s">
        <v>79</v>
      </c>
      <c r="B19" s="3">
        <f t="shared" si="1"/>
        <v>15000000000.009996</v>
      </c>
      <c r="C19" s="12">
        <f>+'II trimestre'!C19</f>
        <v>0</v>
      </c>
      <c r="D19" s="12">
        <f>+'II trimestre'!D19</f>
        <v>11173092531.009996</v>
      </c>
      <c r="E19" s="12">
        <f>+'II trimestre'!E19</f>
        <v>1951847469</v>
      </c>
      <c r="F19" s="12">
        <f>+'II trimestre'!F19</f>
        <v>0</v>
      </c>
      <c r="G19" s="12">
        <f>+'II trimestre'!G19</f>
        <v>1366832590</v>
      </c>
      <c r="H19" s="12">
        <f>+'II trimestre'!H19</f>
        <v>196243977</v>
      </c>
      <c r="I19" s="12">
        <f>+'II trimestre'!I19</f>
        <v>311983433</v>
      </c>
      <c r="J19" s="12">
        <f>+'II trimestre'!J19</f>
        <v>0</v>
      </c>
      <c r="K19" s="12">
        <f>+'II trimestre'!K19</f>
        <v>0</v>
      </c>
      <c r="L19" s="12">
        <f>+'II trimestre'!L19</f>
        <v>0</v>
      </c>
    </row>
    <row r="20" spans="1:13" x14ac:dyDescent="0.25">
      <c r="A20" s="2" t="s">
        <v>111</v>
      </c>
      <c r="B20" s="45">
        <f>C20+D20+E20+F20+I20+G20+H20+J20+K20</f>
        <v>6726408809.54</v>
      </c>
      <c r="C20" s="44">
        <f>+'I Trimestre'!C20+'II trimestre'!C20</f>
        <v>0</v>
      </c>
      <c r="D20" s="44">
        <f t="shared" ref="D20:L20" si="2">D18</f>
        <v>4904254372.4700003</v>
      </c>
      <c r="E20" s="44">
        <f t="shared" si="2"/>
        <v>904830483.87</v>
      </c>
      <c r="F20" s="44">
        <f t="shared" si="2"/>
        <v>0</v>
      </c>
      <c r="G20" s="44">
        <f t="shared" si="2"/>
        <v>672876117</v>
      </c>
      <c r="H20" s="44">
        <f t="shared" si="2"/>
        <v>5937250.2000000002</v>
      </c>
      <c r="I20" s="44">
        <f t="shared" si="2"/>
        <v>18033520</v>
      </c>
      <c r="J20" s="44">
        <f t="shared" si="2"/>
        <v>0</v>
      </c>
      <c r="K20" s="44">
        <f t="shared" si="2"/>
        <v>220477066</v>
      </c>
      <c r="L20" s="44">
        <f t="shared" si="2"/>
        <v>0</v>
      </c>
    </row>
    <row r="21" spans="1:13" x14ac:dyDescent="0.25">
      <c r="B21" s="3"/>
      <c r="C21" s="3"/>
      <c r="D21" s="3"/>
      <c r="E21" s="3"/>
      <c r="F21" s="3"/>
      <c r="G21" s="3"/>
      <c r="H21" s="3"/>
    </row>
    <row r="22" spans="1:13" x14ac:dyDescent="0.25">
      <c r="A22" s="2" t="s">
        <v>6</v>
      </c>
      <c r="B22" s="3"/>
      <c r="C22" s="3"/>
      <c r="D22" s="3"/>
      <c r="E22" s="3"/>
      <c r="F22" s="3"/>
      <c r="G22" s="3"/>
      <c r="H22" s="3"/>
    </row>
    <row r="23" spans="1:13" x14ac:dyDescent="0.25">
      <c r="A23" s="2" t="s">
        <v>109</v>
      </c>
      <c r="B23" s="12">
        <f>'I Trimestre'!B23+'II trimestre'!B23</f>
        <v>6978818920.6599998</v>
      </c>
      <c r="C23" s="12"/>
    </row>
    <row r="24" spans="1:13" x14ac:dyDescent="0.25">
      <c r="A24" s="2" t="s">
        <v>110</v>
      </c>
      <c r="B24" s="12">
        <f>'I Trimestre'!B24+'II trimestre'!B24</f>
        <v>6540521152</v>
      </c>
      <c r="C24" s="12"/>
    </row>
    <row r="26" spans="1:13" x14ac:dyDescent="0.25">
      <c r="A26" t="s">
        <v>7</v>
      </c>
    </row>
    <row r="27" spans="1:13" x14ac:dyDescent="0.25">
      <c r="A27" s="2" t="s">
        <v>64</v>
      </c>
      <c r="B27" s="15">
        <v>0.97</v>
      </c>
      <c r="C27" s="15">
        <v>0.97</v>
      </c>
      <c r="D27" s="15">
        <v>0.97</v>
      </c>
      <c r="E27" s="15">
        <v>0.97</v>
      </c>
      <c r="F27" s="15">
        <v>0.97</v>
      </c>
      <c r="G27" s="15">
        <v>0.97</v>
      </c>
      <c r="H27" s="15">
        <v>0.97</v>
      </c>
      <c r="I27" s="15">
        <v>0.97</v>
      </c>
      <c r="J27" s="15">
        <v>0.97</v>
      </c>
      <c r="K27" s="15">
        <v>0.97</v>
      </c>
      <c r="L27" s="15">
        <v>0.97</v>
      </c>
    </row>
    <row r="28" spans="1:13" x14ac:dyDescent="0.25">
      <c r="A28" s="2" t="s">
        <v>112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</row>
    <row r="29" spans="1:13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  <c r="M29" s="18"/>
    </row>
    <row r="31" spans="1:13" x14ac:dyDescent="0.25">
      <c r="A31" s="2" t="s">
        <v>9</v>
      </c>
    </row>
    <row r="32" spans="1:13" x14ac:dyDescent="0.25">
      <c r="A32" s="2" t="s">
        <v>65</v>
      </c>
      <c r="B32" s="21">
        <f>B16/B27</f>
        <v>8460109787.762888</v>
      </c>
      <c r="C32" s="21">
        <f>C16/C27</f>
        <v>323156448.45360827</v>
      </c>
      <c r="D32" s="21">
        <f t="shared" ref="D32:F32" si="3">D16/D27</f>
        <v>0</v>
      </c>
      <c r="E32" s="21">
        <f>E16/E27</f>
        <v>1246461471.3917527</v>
      </c>
      <c r="F32" s="21">
        <f t="shared" si="3"/>
        <v>0</v>
      </c>
      <c r="G32" s="21">
        <f>G16/G27</f>
        <v>699687675.25773203</v>
      </c>
      <c r="H32" s="21">
        <f t="shared" ref="H32:L32" si="4">H16/H27</f>
        <v>6549465.2577319583</v>
      </c>
      <c r="I32" s="21">
        <f t="shared" si="4"/>
        <v>13154826.18556701</v>
      </c>
      <c r="J32" s="21">
        <f t="shared" si="4"/>
        <v>0</v>
      </c>
      <c r="K32" s="21">
        <f t="shared" si="4"/>
        <v>0</v>
      </c>
      <c r="L32" s="21">
        <f t="shared" si="4"/>
        <v>6171099901.2164955</v>
      </c>
    </row>
    <row r="33" spans="1:12" x14ac:dyDescent="0.25">
      <c r="A33" s="2" t="s">
        <v>113</v>
      </c>
      <c r="B33" s="21">
        <f>B18/B28</f>
        <v>6726408809.54</v>
      </c>
      <c r="C33" s="21">
        <f>C18/C28</f>
        <v>0</v>
      </c>
      <c r="D33" s="21">
        <f t="shared" ref="D33:G33" si="5">D18/D28</f>
        <v>4904254372.4700003</v>
      </c>
      <c r="E33" s="21">
        <f>E18/E28</f>
        <v>904830483.87</v>
      </c>
      <c r="F33" s="21">
        <f t="shared" si="5"/>
        <v>0</v>
      </c>
      <c r="G33" s="21">
        <f t="shared" si="5"/>
        <v>672876117</v>
      </c>
      <c r="H33" s="21">
        <f t="shared" ref="H33:L33" si="6">H18/H28</f>
        <v>5937250.2000000002</v>
      </c>
      <c r="I33" s="21">
        <f t="shared" si="6"/>
        <v>18033520</v>
      </c>
      <c r="J33" s="21">
        <f t="shared" si="6"/>
        <v>0</v>
      </c>
      <c r="K33" s="21">
        <f t="shared" si="6"/>
        <v>220477066</v>
      </c>
      <c r="L33" s="21">
        <f t="shared" si="6"/>
        <v>0</v>
      </c>
    </row>
    <row r="34" spans="1:12" x14ac:dyDescent="0.25">
      <c r="A34" s="2" t="s">
        <v>66</v>
      </c>
      <c r="B34" s="5">
        <f>B32/B10</f>
        <v>916356.62213556201</v>
      </c>
      <c r="C34" s="5">
        <f>C32/C10</f>
        <v>435618.66787725227</v>
      </c>
      <c r="D34" s="5" t="e">
        <f t="shared" ref="D34:L34" si="7">D32/D10</f>
        <v>#DIV/0!</v>
      </c>
      <c r="E34" s="5">
        <f>E32/E10</f>
        <v>787736.34172640776</v>
      </c>
      <c r="F34" s="5" t="e">
        <f t="shared" si="7"/>
        <v>#DIV/0!</v>
      </c>
      <c r="G34" s="5">
        <f t="shared" si="7"/>
        <v>313316.37074008444</v>
      </c>
      <c r="H34" s="5">
        <f t="shared" si="7"/>
        <v>1741.8790579074357</v>
      </c>
      <c r="I34" s="5">
        <f t="shared" si="7"/>
        <v>14376.859219198917</v>
      </c>
      <c r="J34" s="5" t="e">
        <f t="shared" si="7"/>
        <v>#DIV/0!</v>
      </c>
      <c r="K34" s="5" t="e">
        <f t="shared" si="7"/>
        <v>#DIV/0!</v>
      </c>
      <c r="L34" s="5" t="e">
        <f t="shared" si="7"/>
        <v>#DIV/0!</v>
      </c>
    </row>
    <row r="35" spans="1:12" x14ac:dyDescent="0.25">
      <c r="A35" s="2" t="s">
        <v>114</v>
      </c>
      <c r="B35" s="5">
        <f>B33/B12</f>
        <v>1191287.9407650984</v>
      </c>
      <c r="C35" s="5" t="e">
        <f>C33/C12</f>
        <v>#DIV/0!</v>
      </c>
      <c r="D35" s="5">
        <f t="shared" ref="D35:L35" si="8">D33/D12</f>
        <v>1628779.2668449022</v>
      </c>
      <c r="E35" s="5">
        <f>E33/E12</f>
        <v>2462123.7656326531</v>
      </c>
      <c r="F35" s="5" t="e">
        <f t="shared" si="8"/>
        <v>#DIV/0!</v>
      </c>
      <c r="G35" s="5">
        <f t="shared" si="8"/>
        <v>296704.39494377899</v>
      </c>
      <c r="H35" s="5" t="e">
        <f t="shared" si="8"/>
        <v>#DIV/0!</v>
      </c>
      <c r="I35" s="5" t="e">
        <f t="shared" si="8"/>
        <v>#DIV/0!</v>
      </c>
      <c r="J35" s="5" t="e">
        <f t="shared" si="8"/>
        <v>#DIV/0!</v>
      </c>
      <c r="K35" s="5" t="e">
        <f t="shared" si="8"/>
        <v>#DIV/0!</v>
      </c>
      <c r="L35" s="5" t="e">
        <f t="shared" si="8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>B12/B11*100</f>
        <v>38.058326592972044</v>
      </c>
      <c r="C44" s="6" t="e">
        <f>C12/C11*100</f>
        <v>#DIV/0!</v>
      </c>
      <c r="D44" s="6">
        <f t="shared" ref="D44:L44" si="9">D12/D11*100</f>
        <v>30.996499897055795</v>
      </c>
      <c r="E44" s="6">
        <f>E12/E11*100</f>
        <v>81.485587583148558</v>
      </c>
      <c r="F44" s="6" t="e">
        <f t="shared" si="9"/>
        <v>#DIV/0!</v>
      </c>
      <c r="G44" s="6">
        <f t="shared" si="9"/>
        <v>132.0042685292976</v>
      </c>
      <c r="H44" s="6">
        <f t="shared" si="9"/>
        <v>0</v>
      </c>
      <c r="I44" s="6">
        <f t="shared" si="9"/>
        <v>0</v>
      </c>
      <c r="J44" s="6" t="e">
        <f t="shared" si="9"/>
        <v>#DIV/0!</v>
      </c>
      <c r="K44" s="6" t="e">
        <f t="shared" si="9"/>
        <v>#DIV/0!</v>
      </c>
      <c r="L44" s="6" t="e">
        <f t="shared" si="9"/>
        <v>#DIV/0!</v>
      </c>
    </row>
    <row r="45" spans="1:12" x14ac:dyDescent="0.25">
      <c r="A45" t="s">
        <v>16</v>
      </c>
      <c r="B45" s="6">
        <f>B18/B17*100</f>
        <v>96.383197300437644</v>
      </c>
      <c r="C45" s="6" t="e">
        <f>C18/C17*100</f>
        <v>#DIV/0!</v>
      </c>
      <c r="D45" s="6">
        <f t="shared" ref="D45:L45" si="10">D18/D17*100</f>
        <v>95.102447636701754</v>
      </c>
      <c r="E45" s="6">
        <f>E18/E17*100</f>
        <v>100.43847260083736</v>
      </c>
      <c r="F45" s="6" t="e">
        <f t="shared" si="10"/>
        <v>#DIV/0!</v>
      </c>
      <c r="G45" s="6">
        <f t="shared" si="10"/>
        <v>80.446961175499581</v>
      </c>
      <c r="H45" s="6">
        <f t="shared" si="10"/>
        <v>18.152659358009352</v>
      </c>
      <c r="I45" s="6">
        <f t="shared" si="10"/>
        <v>34.681687618067571</v>
      </c>
      <c r="J45" s="6" t="e">
        <f t="shared" si="10"/>
        <v>#DIV/0!</v>
      </c>
      <c r="K45" s="6" t="e">
        <f t="shared" si="10"/>
        <v>#DIV/0!</v>
      </c>
      <c r="L45" s="6" t="e">
        <f t="shared" si="10"/>
        <v>#DIV/0!</v>
      </c>
    </row>
    <row r="46" spans="1:12" x14ac:dyDescent="0.25">
      <c r="A46" t="s">
        <v>17</v>
      </c>
      <c r="B46" s="6">
        <f>AVERAGE(B44:B45)</f>
        <v>67.22076194670484</v>
      </c>
      <c r="C46" s="6" t="e">
        <f>AVERAGE(C44:C45)</f>
        <v>#DIV/0!</v>
      </c>
      <c r="D46" s="6">
        <f t="shared" ref="D46:L46" si="11">AVERAGE(D44:D45)</f>
        <v>63.049473766878776</v>
      </c>
      <c r="E46" s="6">
        <f>AVERAGE(E44:E45)</f>
        <v>90.962030091992958</v>
      </c>
      <c r="F46" s="6" t="e">
        <f t="shared" si="11"/>
        <v>#DIV/0!</v>
      </c>
      <c r="G46" s="6">
        <f t="shared" si="11"/>
        <v>106.22561485239859</v>
      </c>
      <c r="H46" s="6">
        <f t="shared" si="11"/>
        <v>9.0763296790046759</v>
      </c>
      <c r="I46" s="6">
        <f t="shared" si="11"/>
        <v>17.340843809033785</v>
      </c>
      <c r="J46" s="6" t="e">
        <f t="shared" si="11"/>
        <v>#DIV/0!</v>
      </c>
      <c r="K46" s="6" t="e">
        <f t="shared" si="11"/>
        <v>#DIV/0!</v>
      </c>
      <c r="L46" s="6" t="e">
        <f t="shared" si="11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2" x14ac:dyDescent="0.25">
      <c r="A49" t="s">
        <v>19</v>
      </c>
      <c r="B49" s="32">
        <f>B12/(B13)*100</f>
        <v>12.031137911685949</v>
      </c>
      <c r="C49" s="32" t="e">
        <f t="shared" ref="C49:L49" si="12">C12/(C13)*100</f>
        <v>#DIV/0!</v>
      </c>
      <c r="D49" s="32">
        <f t="shared" si="12"/>
        <v>7.7491249742639488</v>
      </c>
      <c r="E49" s="32">
        <f t="shared" si="12"/>
        <v>81.485587583148558</v>
      </c>
      <c r="F49" s="32" t="e">
        <f t="shared" si="12"/>
        <v>#DIV/0!</v>
      </c>
      <c r="G49" s="32">
        <f t="shared" si="12"/>
        <v>132.0042685292976</v>
      </c>
      <c r="H49" s="32">
        <f t="shared" si="12"/>
        <v>0</v>
      </c>
      <c r="I49" s="32">
        <f t="shared" si="12"/>
        <v>0</v>
      </c>
      <c r="J49" s="32" t="e">
        <f t="shared" si="12"/>
        <v>#DIV/0!</v>
      </c>
      <c r="K49" s="32" t="e">
        <f t="shared" si="12"/>
        <v>#DIV/0!</v>
      </c>
      <c r="L49" s="32" t="e">
        <f t="shared" si="12"/>
        <v>#DIV/0!</v>
      </c>
    </row>
    <row r="50" spans="1:12" x14ac:dyDescent="0.25">
      <c r="A50" t="s">
        <v>20</v>
      </c>
      <c r="B50" s="6">
        <f>B18/B19*100</f>
        <v>44.842725396903447</v>
      </c>
      <c r="C50" s="6" t="e">
        <f>C18/C19*100</f>
        <v>#DIV/0!</v>
      </c>
      <c r="D50" s="6">
        <f t="shared" ref="D50:L50" si="13">D18/D19*100</f>
        <v>43.89343737070687</v>
      </c>
      <c r="E50" s="6">
        <f>E18/E19*100</f>
        <v>46.357643117142572</v>
      </c>
      <c r="F50" s="6" t="e">
        <f t="shared" si="13"/>
        <v>#DIV/0!</v>
      </c>
      <c r="G50" s="6">
        <f t="shared" si="13"/>
        <v>49.228861085321356</v>
      </c>
      <c r="H50" s="6">
        <f t="shared" si="13"/>
        <v>3.0254432725851252</v>
      </c>
      <c r="I50" s="6">
        <f t="shared" si="13"/>
        <v>5.7802812882054546</v>
      </c>
      <c r="J50" s="6" t="e">
        <f t="shared" si="13"/>
        <v>#DIV/0!</v>
      </c>
      <c r="K50" s="6" t="e">
        <f t="shared" si="13"/>
        <v>#DIV/0!</v>
      </c>
      <c r="L50" s="6" t="e">
        <f t="shared" si="13"/>
        <v>#DIV/0!</v>
      </c>
    </row>
    <row r="51" spans="1:12" x14ac:dyDescent="0.25">
      <c r="A51" t="s">
        <v>21</v>
      </c>
      <c r="B51" s="6">
        <f>(B49+B50)/2</f>
        <v>28.436931654294696</v>
      </c>
      <c r="C51" s="6" t="e">
        <f>(C49+C50)/2</f>
        <v>#DIV/0!</v>
      </c>
      <c r="D51" s="6">
        <f t="shared" ref="D51:L51" si="14">(D49+D50)/2</f>
        <v>25.82128117248541</v>
      </c>
      <c r="E51" s="6">
        <f>(E49+E50)/2</f>
        <v>63.921615350145565</v>
      </c>
      <c r="F51" s="6" t="e">
        <f t="shared" si="14"/>
        <v>#DIV/0!</v>
      </c>
      <c r="G51" s="6">
        <f t="shared" si="14"/>
        <v>90.616564807309487</v>
      </c>
      <c r="H51" s="6">
        <f t="shared" si="14"/>
        <v>1.5127216362925626</v>
      </c>
      <c r="I51" s="6">
        <f t="shared" si="14"/>
        <v>2.8901406441027273</v>
      </c>
      <c r="J51" s="6" t="e">
        <f t="shared" si="14"/>
        <v>#DIV/0!</v>
      </c>
      <c r="K51" s="6" t="e">
        <f t="shared" si="14"/>
        <v>#DIV/0!</v>
      </c>
      <c r="L51" s="6" t="e">
        <f t="shared" si="14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6">
        <f t="shared" ref="B54" si="15">B20/B18*100</f>
        <v>100</v>
      </c>
      <c r="C54" s="6"/>
      <c r="D54" s="6"/>
      <c r="E54" s="6"/>
      <c r="F54" s="6"/>
      <c r="G54" s="6"/>
      <c r="H54" s="6"/>
      <c r="I54" s="6"/>
      <c r="J54" s="6"/>
      <c r="K54" s="6"/>
      <c r="L54" s="23"/>
    </row>
    <row r="56" spans="1:12" x14ac:dyDescent="0.25">
      <c r="A56" t="s">
        <v>23</v>
      </c>
    </row>
    <row r="57" spans="1:12" x14ac:dyDescent="0.25">
      <c r="A57" t="s">
        <v>24</v>
      </c>
      <c r="B57" s="6">
        <f>((B12/B10)-1)*100</f>
        <v>-38.841751814275923</v>
      </c>
      <c r="C57" s="6">
        <f>((C12/C10)-1)*100</f>
        <v>-100</v>
      </c>
      <c r="D57" s="6" t="e">
        <f t="shared" ref="D57:L57" si="16">((D12/D10)-1)*100</f>
        <v>#DIV/0!</v>
      </c>
      <c r="E57" s="6">
        <f>((E12/E10)-1)*100</f>
        <v>-76.774805140088475</v>
      </c>
      <c r="F57" s="6" t="e">
        <f t="shared" si="16"/>
        <v>#DIV/0!</v>
      </c>
      <c r="G57" s="6">
        <f t="shared" si="16"/>
        <v>1.5523546533323218</v>
      </c>
      <c r="H57" s="6">
        <f t="shared" si="16"/>
        <v>-100</v>
      </c>
      <c r="I57" s="6">
        <f t="shared" si="16"/>
        <v>-100</v>
      </c>
      <c r="J57" s="6" t="e">
        <f t="shared" si="16"/>
        <v>#DIV/0!</v>
      </c>
      <c r="K57" s="6" t="e">
        <f t="shared" si="16"/>
        <v>#DIV/0!</v>
      </c>
      <c r="L57" s="6" t="e">
        <f t="shared" si="16"/>
        <v>#DIV/0!</v>
      </c>
    </row>
    <row r="58" spans="1:12" x14ac:dyDescent="0.25">
      <c r="A58" t="s">
        <v>25</v>
      </c>
      <c r="B58" s="6">
        <f>((B33/B32)-1)*100</f>
        <v>-20.492653425498062</v>
      </c>
      <c r="C58" s="6">
        <f>((C33/C32)-1)*100</f>
        <v>-100</v>
      </c>
      <c r="D58" s="6" t="e">
        <f t="shared" ref="D58:F58" si="17">((D33/D32)-1)*100</f>
        <v>#DIV/0!</v>
      </c>
      <c r="E58" s="6">
        <f>((E33/E32)-1)*100</f>
        <v>-27.408066383335562</v>
      </c>
      <c r="F58" s="6" t="e">
        <f t="shared" si="17"/>
        <v>#DIV/0!</v>
      </c>
      <c r="G58" s="6">
        <f>((G33/G32)-1)*100</f>
        <v>-3.8319323329306765</v>
      </c>
      <c r="H58" s="6">
        <f t="shared" ref="H58:L58" si="18">((H33/H32)-1)*100</f>
        <v>-9.3475579095439691</v>
      </c>
      <c r="I58" s="6">
        <f t="shared" si="18"/>
        <v>37.086721980300382</v>
      </c>
      <c r="J58" s="6" t="e">
        <f t="shared" si="18"/>
        <v>#DIV/0!</v>
      </c>
      <c r="K58" s="6" t="e">
        <f t="shared" si="18"/>
        <v>#DIV/0!</v>
      </c>
      <c r="L58" s="6">
        <f t="shared" si="18"/>
        <v>-100</v>
      </c>
    </row>
    <row r="59" spans="1:12" x14ac:dyDescent="0.25">
      <c r="A59" t="s">
        <v>26</v>
      </c>
      <c r="B59" s="6">
        <f>((B35/B34)-1)*100</f>
        <v>30.002655296887703</v>
      </c>
      <c r="C59" s="6" t="e">
        <f>((C35/C34)-1)*100</f>
        <v>#DIV/0!</v>
      </c>
      <c r="D59" s="6" t="e">
        <f t="shared" ref="D59:L59" si="19">((D35/D34)-1)*100</f>
        <v>#DIV/0!</v>
      </c>
      <c r="E59" s="6">
        <f>((E35/E34)-1)*100</f>
        <v>212.55683344971081</v>
      </c>
      <c r="F59" s="6" t="e">
        <f t="shared" si="19"/>
        <v>#DIV/0!</v>
      </c>
      <c r="G59" s="6">
        <f t="shared" si="19"/>
        <v>-5.3019814308030933</v>
      </c>
      <c r="H59" s="6" t="e">
        <f t="shared" si="19"/>
        <v>#DIV/0!</v>
      </c>
      <c r="I59" s="6" t="e">
        <f t="shared" si="19"/>
        <v>#DIV/0!</v>
      </c>
      <c r="J59" s="6" t="e">
        <f t="shared" si="19"/>
        <v>#DIV/0!</v>
      </c>
      <c r="K59" s="6" t="e">
        <f t="shared" si="19"/>
        <v>#DIV/0!</v>
      </c>
      <c r="L59" s="6" t="e">
        <f t="shared" si="19"/>
        <v>#DIV/0!</v>
      </c>
    </row>
    <row r="60" spans="1:12" x14ac:dyDescent="0.25">
      <c r="B60" s="7"/>
      <c r="C60" s="7"/>
      <c r="D60" s="7"/>
      <c r="E60" s="7"/>
      <c r="F60" s="7"/>
      <c r="G60" s="7"/>
      <c r="H60" s="7"/>
    </row>
    <row r="61" spans="1:12" x14ac:dyDescent="0.25">
      <c r="A61" t="s">
        <v>27</v>
      </c>
    </row>
    <row r="62" spans="1:12" x14ac:dyDescent="0.25">
      <c r="A62" t="s">
        <v>28</v>
      </c>
      <c r="B62" s="3">
        <f>B17/(B11*6)</f>
        <v>78399.601427383837</v>
      </c>
      <c r="C62" s="3" t="e">
        <f t="shared" ref="C62:L62" si="20">C17/(C11*6)</f>
        <v>#DIV/0!</v>
      </c>
      <c r="D62" s="3">
        <f t="shared" si="20"/>
        <v>88477.31688593782</v>
      </c>
      <c r="E62" s="3">
        <f t="shared" si="20"/>
        <v>332919.57512195123</v>
      </c>
      <c r="F62" s="3" t="e">
        <f t="shared" si="20"/>
        <v>#DIV/0!</v>
      </c>
      <c r="G62" s="3">
        <f t="shared" si="20"/>
        <v>81143</v>
      </c>
      <c r="H62" s="3">
        <f t="shared" si="20"/>
        <v>3885.4038964124497</v>
      </c>
      <c r="I62" s="3">
        <f t="shared" si="20"/>
        <v>5591.1009677419352</v>
      </c>
      <c r="J62" s="3" t="e">
        <f t="shared" si="20"/>
        <v>#DIV/0!</v>
      </c>
      <c r="K62" s="3" t="e">
        <f t="shared" si="20"/>
        <v>#DIV/0!</v>
      </c>
      <c r="L62" s="3" t="e">
        <f t="shared" si="20"/>
        <v>#DIV/0!</v>
      </c>
    </row>
    <row r="63" spans="1:12" x14ac:dyDescent="0.25">
      <c r="A63" t="s">
        <v>29</v>
      </c>
      <c r="B63" s="3">
        <f>B18/(B12*6)</f>
        <v>198547.99012751639</v>
      </c>
      <c r="C63" s="3" t="e">
        <f t="shared" ref="C63:L63" si="21">C18/(C12*6)</f>
        <v>#DIV/0!</v>
      </c>
      <c r="D63" s="3">
        <f t="shared" si="21"/>
        <v>271463.21114081703</v>
      </c>
      <c r="E63" s="3">
        <f t="shared" si="21"/>
        <v>410353.9609387755</v>
      </c>
      <c r="F63" s="3" t="e">
        <f t="shared" si="21"/>
        <v>#DIV/0!</v>
      </c>
      <c r="G63" s="3">
        <f t="shared" si="21"/>
        <v>49450.732490629831</v>
      </c>
      <c r="H63" s="3" t="e">
        <f t="shared" si="21"/>
        <v>#DIV/0!</v>
      </c>
      <c r="I63" s="3" t="e">
        <f t="shared" si="21"/>
        <v>#DIV/0!</v>
      </c>
      <c r="J63" s="3" t="e">
        <f t="shared" si="21"/>
        <v>#DIV/0!</v>
      </c>
      <c r="K63" s="3" t="e">
        <f t="shared" si="21"/>
        <v>#DIV/0!</v>
      </c>
      <c r="L63" s="3" t="e">
        <f t="shared" si="21"/>
        <v>#DIV/0!</v>
      </c>
    </row>
    <row r="64" spans="1:12" x14ac:dyDescent="0.25">
      <c r="A64" t="s">
        <v>30</v>
      </c>
      <c r="B64" s="9">
        <f>(B62/B63)*B46</f>
        <v>26.54310900292684</v>
      </c>
      <c r="C64" s="9" t="e">
        <f t="shared" ref="C64:L64" si="22">(C62/C63)*C46</f>
        <v>#DIV/0!</v>
      </c>
      <c r="D64" s="9">
        <f t="shared" si="22"/>
        <v>20.549555302615314</v>
      </c>
      <c r="E64" s="9">
        <f t="shared" si="22"/>
        <v>73.797363479024995</v>
      </c>
      <c r="F64" s="9" t="e">
        <f t="shared" si="22"/>
        <v>#DIV/0!</v>
      </c>
      <c r="G64" s="9">
        <f t="shared" si="22"/>
        <v>174.30409281806772</v>
      </c>
      <c r="H64" s="9" t="e">
        <f t="shared" si="22"/>
        <v>#DIV/0!</v>
      </c>
      <c r="I64" s="9" t="e">
        <f t="shared" si="22"/>
        <v>#DIV/0!</v>
      </c>
      <c r="J64" s="9" t="e">
        <f t="shared" si="22"/>
        <v>#DIV/0!</v>
      </c>
      <c r="K64" s="9" t="e">
        <f t="shared" si="22"/>
        <v>#DIV/0!</v>
      </c>
      <c r="L64" s="9" t="e">
        <f t="shared" si="22"/>
        <v>#DIV/0!</v>
      </c>
    </row>
    <row r="65" spans="1:12" x14ac:dyDescent="0.25">
      <c r="A65" t="s">
        <v>38</v>
      </c>
      <c r="B65" s="3">
        <f>B17/B11</f>
        <v>470397.60856430302</v>
      </c>
      <c r="C65" s="3" t="e">
        <f t="shared" ref="C65:L65" si="23">C17/C11</f>
        <v>#DIV/0!</v>
      </c>
      <c r="D65" s="3">
        <f t="shared" si="23"/>
        <v>530863.90131562692</v>
      </c>
      <c r="E65" s="3">
        <f t="shared" si="23"/>
        <v>1997517.4507317073</v>
      </c>
      <c r="F65" s="3" t="e">
        <f t="shared" si="23"/>
        <v>#DIV/0!</v>
      </c>
      <c r="G65" s="3">
        <f t="shared" si="23"/>
        <v>486858</v>
      </c>
      <c r="H65" s="3">
        <f t="shared" si="23"/>
        <v>23312.423378474698</v>
      </c>
      <c r="I65" s="3">
        <f t="shared" si="23"/>
        <v>33546.605806451611</v>
      </c>
      <c r="J65" s="3" t="e">
        <f t="shared" si="23"/>
        <v>#DIV/0!</v>
      </c>
      <c r="K65" s="3" t="e">
        <f t="shared" si="23"/>
        <v>#DIV/0!</v>
      </c>
      <c r="L65" s="3" t="e">
        <f t="shared" si="23"/>
        <v>#DIV/0!</v>
      </c>
    </row>
    <row r="66" spans="1:12" x14ac:dyDescent="0.25">
      <c r="A66" t="s">
        <v>39</v>
      </c>
      <c r="B66" s="3">
        <f>B18/B12</f>
        <v>1191287.9407650984</v>
      </c>
      <c r="C66" s="3" t="e">
        <f t="shared" ref="C66:L66" si="24">C18/C12</f>
        <v>#DIV/0!</v>
      </c>
      <c r="D66" s="3">
        <f t="shared" si="24"/>
        <v>1628779.2668449022</v>
      </c>
      <c r="E66" s="3">
        <f t="shared" si="24"/>
        <v>2462123.7656326531</v>
      </c>
      <c r="F66" s="3" t="e">
        <f t="shared" si="24"/>
        <v>#DIV/0!</v>
      </c>
      <c r="G66" s="3">
        <f t="shared" si="24"/>
        <v>296704.39494377899</v>
      </c>
      <c r="H66" s="3" t="e">
        <f t="shared" si="24"/>
        <v>#DIV/0!</v>
      </c>
      <c r="I66" s="3" t="e">
        <f t="shared" si="24"/>
        <v>#DIV/0!</v>
      </c>
      <c r="J66" s="3" t="e">
        <f t="shared" si="24"/>
        <v>#DIV/0!</v>
      </c>
      <c r="K66" s="3" t="e">
        <f t="shared" si="24"/>
        <v>#DIV/0!</v>
      </c>
      <c r="L66" s="3" t="e">
        <f t="shared" si="24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93.71959963938211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7">
        <f>(B18/B24)*100</f>
        <v>102.84209244523517</v>
      </c>
      <c r="C70" s="7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</sheetData>
  <mergeCells count="5">
    <mergeCell ref="A4:A5"/>
    <mergeCell ref="B4:B5"/>
    <mergeCell ref="D4:G4"/>
    <mergeCell ref="A2:K2"/>
    <mergeCell ref="A79:L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4"/>
  <sheetViews>
    <sheetView topLeftCell="A73" zoomScale="90" zoomScaleNormal="90" workbookViewId="0">
      <selection activeCell="J16" sqref="J16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9.7109375" customWidth="1"/>
    <col min="7" max="8" width="15.28515625" customWidth="1"/>
    <col min="9" max="9" width="14.42578125" customWidth="1"/>
    <col min="10" max="10" width="21.7109375" customWidth="1"/>
    <col min="11" max="11" width="16.7109375" customWidth="1"/>
    <col min="12" max="12" width="16" customWidth="1"/>
  </cols>
  <sheetData>
    <row r="2" spans="1:20" ht="15.75" x14ac:dyDescent="0.25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20" x14ac:dyDescent="0.25">
      <c r="A4" s="56" t="s">
        <v>0</v>
      </c>
      <c r="B4" s="58" t="s">
        <v>1</v>
      </c>
      <c r="C4" s="61" t="s">
        <v>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91.5" customHeight="1" thickBot="1" x14ac:dyDescent="0.3">
      <c r="A5" s="57"/>
      <c r="B5" s="59"/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26" t="s">
        <v>134</v>
      </c>
      <c r="L5" s="26" t="s">
        <v>135</v>
      </c>
      <c r="Q5" s="39"/>
    </row>
    <row r="6" spans="1:20" ht="15.75" thickTop="1" x14ac:dyDescent="0.25"/>
    <row r="7" spans="1:20" x14ac:dyDescent="0.25">
      <c r="A7" s="1" t="s">
        <v>3</v>
      </c>
    </row>
    <row r="9" spans="1:20" x14ac:dyDescent="0.25">
      <c r="A9" t="s">
        <v>4</v>
      </c>
    </row>
    <row r="10" spans="1:20" x14ac:dyDescent="0.25">
      <c r="A10" s="2" t="s">
        <v>67</v>
      </c>
      <c r="B10" s="44">
        <f>C10+D10+E10+F10+G10+H10+I10+J10+K10</f>
        <v>9197.3333333333339</v>
      </c>
      <c r="C10" s="44">
        <f>(+'I Trimestre'!C10+'II trimestre'!C10+'III Trimestre'!C10)/3</f>
        <v>732.55555555555554</v>
      </c>
      <c r="D10" s="12">
        <f>(+'I Trimestre'!D10+'II trimestre'!D10+'III Trimestre'!D10)/3</f>
        <v>0</v>
      </c>
      <c r="E10" s="12">
        <f>(+'I Trimestre'!E10+'II trimestre'!E10+'III Trimestre'!E10)/3</f>
        <v>1641.5555555555557</v>
      </c>
      <c r="F10" s="12">
        <f>(+'I Trimestre'!F10+'II trimestre'!F10+'III Trimestre'!F10)/3</f>
        <v>0</v>
      </c>
      <c r="G10" s="12">
        <f>(+'I Trimestre'!G10+'II trimestre'!G10+'III Trimestre'!G10)/3</f>
        <v>2148.2222222222222</v>
      </c>
      <c r="H10" s="12">
        <f>(+'I Trimestre'!H10+'II trimestre'!H10+'III Trimestre'!H10)/3</f>
        <v>3760</v>
      </c>
      <c r="I10" s="12">
        <f>(+'I Trimestre'!I10+'II trimestre'!I10+'III Trimestre'!I10)/3</f>
        <v>915</v>
      </c>
      <c r="J10" s="12">
        <f>(+'I Trimestre'!J10+'II trimestre'!J10+'III Trimestre'!J10)/3</f>
        <v>0</v>
      </c>
      <c r="K10" s="12">
        <f>(+'I Trimestre'!K10+'II trimestre'!K10+'III Trimestre'!K10)/3</f>
        <v>0</v>
      </c>
      <c r="L10" s="12">
        <f>(+'I Trimestre'!L10+'II trimestre'!L10+'III Trimestre'!L10)/3</f>
        <v>0</v>
      </c>
    </row>
    <row r="11" spans="1:20" x14ac:dyDescent="0.25">
      <c r="A11" s="2" t="s">
        <v>115</v>
      </c>
      <c r="B11" s="44">
        <f t="shared" ref="B11:B13" si="0">C11+D11+E11+F11+G11+H11+I11+J11+K11</f>
        <v>15822.333333333332</v>
      </c>
      <c r="C11" s="44">
        <f>(+'I Trimestre'!C11+'II trimestre'!C11+'III Trimestre'!C11)/3</f>
        <v>0</v>
      </c>
      <c r="D11" s="12">
        <f>(+'I Trimestre'!D11+'II trimestre'!D11+'III Trimestre'!D11)/3</f>
        <v>9714</v>
      </c>
      <c r="E11" s="12">
        <f>(+'I Trimestre'!E11+'II trimestre'!E11+'III Trimestre'!E11)/3</f>
        <v>451</v>
      </c>
      <c r="F11" s="12">
        <f>(+'I Trimestre'!F11+'II trimestre'!F11+'III Trimestre'!F11)/3</f>
        <v>0</v>
      </c>
      <c r="G11" s="12">
        <f>(+'I Trimestre'!G11+'II trimestre'!G11+'III Trimestre'!G11)/3</f>
        <v>1718</v>
      </c>
      <c r="H11" s="12">
        <f>(+'I Trimestre'!H11+'II trimestre'!H11+'III Trimestre'!H11)/3</f>
        <v>1870.6666666666667</v>
      </c>
      <c r="I11" s="12">
        <f>(+'I Trimestre'!I11+'II trimestre'!I11+'III Trimestre'!I11)/3</f>
        <v>2066.6666666666665</v>
      </c>
      <c r="J11" s="12">
        <f>(+'I Trimestre'!J11+'II trimestre'!J11+'III Trimestre'!J11)/3</f>
        <v>0</v>
      </c>
      <c r="K11" s="12">
        <f>(+'I Trimestre'!K11+'II trimestre'!K11+'III Trimestre'!K11)/3</f>
        <v>2</v>
      </c>
      <c r="L11" s="12">
        <f>(+'I Trimestre'!L11+'II trimestre'!L11+'III Trimestre'!L11)/3</f>
        <v>0</v>
      </c>
    </row>
    <row r="12" spans="1:20" x14ac:dyDescent="0.25">
      <c r="A12" s="2" t="s">
        <v>116</v>
      </c>
      <c r="B12" s="44">
        <f t="shared" si="0"/>
        <v>8122.7777777777774</v>
      </c>
      <c r="C12" s="44">
        <f>(+'I Trimestre'!C12+'II trimestre'!C12+'III Trimestre'!C12)/3</f>
        <v>0</v>
      </c>
      <c r="D12" s="12">
        <f>(+'I Trimestre'!D12+'II trimestre'!D12+'III Trimestre'!D12)/3</f>
        <v>3011</v>
      </c>
      <c r="E12" s="12">
        <f>(+'I Trimestre'!E12+'II trimestre'!E12+'III Trimestre'!E12)/3</f>
        <v>381.11111111111109</v>
      </c>
      <c r="F12" s="12">
        <f>(+'I Trimestre'!F12+'II trimestre'!F12+'III Trimestre'!F12)/3</f>
        <v>0</v>
      </c>
      <c r="G12" s="12">
        <f>(+'I Trimestre'!G12+'II trimestre'!G12+'III Trimestre'!G12)/3</f>
        <v>2303</v>
      </c>
      <c r="H12" s="12">
        <f>(+'I Trimestre'!H12+'II trimestre'!H12+'III Trimestre'!H12)/3</f>
        <v>935.33333333333337</v>
      </c>
      <c r="I12" s="12">
        <f>(+'I Trimestre'!I12+'II trimestre'!I12+'III Trimestre'!I12)/3</f>
        <v>1033.3333333333333</v>
      </c>
      <c r="J12" s="12">
        <f>(+'I Trimestre'!J12+'II trimestre'!J12+'III Trimestre'!J12)/3</f>
        <v>459</v>
      </c>
      <c r="K12" s="12">
        <f>(+'I Trimestre'!K12+'II trimestre'!K12+'III Trimestre'!K12)/3</f>
        <v>0</v>
      </c>
      <c r="L12" s="12">
        <f>(+'I Trimestre'!L12+'II trimestre'!L12+'III Trimestre'!L12)/3</f>
        <v>0</v>
      </c>
    </row>
    <row r="13" spans="1:20" s="39" customFormat="1" x14ac:dyDescent="0.25">
      <c r="A13" s="40" t="s">
        <v>79</v>
      </c>
      <c r="B13" s="44">
        <f t="shared" si="0"/>
        <v>46938</v>
      </c>
      <c r="C13" s="44">
        <f>(+'I Trimestre'!C13+'II trimestre'!C13+'III Trimestre'!C13)/3</f>
        <v>0</v>
      </c>
      <c r="D13" s="12">
        <f>+'III Trimestre'!D13</f>
        <v>38856</v>
      </c>
      <c r="E13" s="12">
        <f>+'III Trimestre'!E13</f>
        <v>451</v>
      </c>
      <c r="F13" s="12">
        <f>+'III Trimestre'!F13</f>
        <v>0</v>
      </c>
      <c r="G13" s="12">
        <f>+'III Trimestre'!G13</f>
        <v>1718</v>
      </c>
      <c r="H13" s="12">
        <f>+'III Trimestre'!H13</f>
        <v>2806</v>
      </c>
      <c r="I13" s="12">
        <f>+'III Trimestre'!I13</f>
        <v>3100</v>
      </c>
      <c r="J13" s="12">
        <f>+'III Trimestre'!J13</f>
        <v>0</v>
      </c>
      <c r="K13" s="12">
        <f>+'III Trimestre'!K13</f>
        <v>7</v>
      </c>
      <c r="L13" s="12">
        <f>+'III Trimestre'!L13</f>
        <v>0</v>
      </c>
    </row>
    <row r="15" spans="1:20" x14ac:dyDescent="0.25">
      <c r="A15" s="4" t="s">
        <v>5</v>
      </c>
    </row>
    <row r="16" spans="1:20" x14ac:dyDescent="0.25">
      <c r="A16" s="2" t="s">
        <v>67</v>
      </c>
      <c r="B16" s="3">
        <f>SUM(C16:L16)</f>
        <v>11867062392.210001</v>
      </c>
      <c r="C16" s="12">
        <f>+'I Trimestre'!C16+'II trimestre'!C16+'III Trimestre'!C16</f>
        <v>469994984</v>
      </c>
      <c r="D16" s="12">
        <f>+'I Trimestre'!D16+'II trimestre'!D16+'III Trimestre'!D16</f>
        <v>0</v>
      </c>
      <c r="E16" s="12">
        <f>+'I Trimestre'!E16+'II trimestre'!E16+'III Trimestre'!E16</f>
        <v>1668775711.25</v>
      </c>
      <c r="F16" s="12">
        <f>+'I Trimestre'!F16+'II trimestre'!F16+'III Trimestre'!F16</f>
        <v>0</v>
      </c>
      <c r="G16" s="12">
        <f>+'I Trimestre'!G16+'II trimestre'!G16+'III Trimestre'!G16</f>
        <v>1003191200</v>
      </c>
      <c r="H16" s="12">
        <f>+'I Trimestre'!H16+'II trimestre'!H16+'III Trimestre'!H16</f>
        <v>36474030.600000001</v>
      </c>
      <c r="I16" s="12">
        <f>+'I Trimestre'!I16+'II trimestre'!I16+'III Trimestre'!I16</f>
        <v>24102985.550000001</v>
      </c>
      <c r="J16" s="12">
        <f>+'I Trimestre'!J16+'II trimestre'!J16+'III Trimestre'!J16</f>
        <v>0</v>
      </c>
      <c r="K16" s="12">
        <f>+'I Trimestre'!K16+'II trimestre'!K16+'III Trimestre'!K16</f>
        <v>0</v>
      </c>
      <c r="L16" s="12">
        <f>+'I Trimestre'!L16+'II trimestre'!L16+'III Trimestre'!L16</f>
        <v>8664523480.8100014</v>
      </c>
    </row>
    <row r="17" spans="1:12" x14ac:dyDescent="0.25">
      <c r="A17" s="2" t="s">
        <v>115</v>
      </c>
      <c r="B17" s="3">
        <f t="shared" ref="B17:B19" si="1">SUM(C17:K17)</f>
        <v>11608685827.49</v>
      </c>
      <c r="C17" s="12">
        <f>+'I Trimestre'!C17+'II trimestre'!C17+'III Trimestre'!C17</f>
        <v>0</v>
      </c>
      <c r="D17" s="12">
        <f>+'I Trimestre'!D17+'II trimestre'!D17+'III Trimestre'!D17</f>
        <v>7735217906.0699997</v>
      </c>
      <c r="E17" s="12">
        <f>+'I Trimestre'!E17+'II trimestre'!E17+'III Trimestre'!E17</f>
        <v>1351320555.4200001</v>
      </c>
      <c r="F17" s="12">
        <f>+'I Trimestre'!F17+'II trimestre'!F17+'III Trimestre'!F17</f>
        <v>0</v>
      </c>
      <c r="G17" s="12">
        <f>+'I Trimestre'!G17+'II trimestre'!G17+'III Trimestre'!G17</f>
        <v>1254633066</v>
      </c>
      <c r="H17" s="12">
        <f>+'I Trimestre'!H17+'II trimestre'!H17+'III Trimestre'!H17</f>
        <v>130829320</v>
      </c>
      <c r="I17" s="12">
        <f>+'I Trimestre'!I17+'II trimestre'!I17+'III Trimestre'!I17</f>
        <v>207988956</v>
      </c>
      <c r="J17" s="12">
        <f>+'I Trimestre'!J17+'II trimestre'!J17+'III Trimestre'!J17</f>
        <v>0</v>
      </c>
      <c r="K17" s="12">
        <f>+'I Trimestre'!K17+'II trimestre'!K17+'III Trimestre'!K17</f>
        <v>928696024</v>
      </c>
      <c r="L17" s="12">
        <f>+'I Trimestre'!L17+'II trimestre'!L17+'III Trimestre'!L17</f>
        <v>0</v>
      </c>
    </row>
    <row r="18" spans="1:12" x14ac:dyDescent="0.25">
      <c r="A18" s="2" t="s">
        <v>116</v>
      </c>
      <c r="B18" s="3">
        <f t="shared" si="1"/>
        <v>9558818842.4400005</v>
      </c>
      <c r="C18" s="12">
        <f>+'I Trimestre'!C18+'II trimestre'!C18+'III Trimestre'!C18</f>
        <v>0</v>
      </c>
      <c r="D18" s="12">
        <f>+'I Trimestre'!D18+'II trimestre'!D18+'III Trimestre'!D18</f>
        <v>6905684938.4700003</v>
      </c>
      <c r="E18" s="12">
        <f>+'I Trimestre'!E18+'II trimestre'!E18+'III Trimestre'!E18</f>
        <v>1280312295.8699999</v>
      </c>
      <c r="F18" s="12">
        <f>+'I Trimestre'!F18+'II trimestre'!F18+'III Trimestre'!F18</f>
        <v>0</v>
      </c>
      <c r="G18" s="12">
        <f>+'I Trimestre'!G18+'II trimestre'!G18+'III Trimestre'!G18</f>
        <v>970222236</v>
      </c>
      <c r="H18" s="12">
        <f>+'I Trimestre'!H18+'II trimestre'!H18+'III Trimestre'!H18</f>
        <v>17860418.349999998</v>
      </c>
      <c r="I18" s="12">
        <f>+'I Trimestre'!I18+'II trimestre'!I18+'III Trimestre'!I18</f>
        <v>45594244.75</v>
      </c>
      <c r="J18" s="12">
        <f>+'I Trimestre'!J18+'II trimestre'!J18+'III Trimestre'!J18</f>
        <v>101244874</v>
      </c>
      <c r="K18" s="12">
        <f>+'I Trimestre'!K18+'II trimestre'!K18+'III Trimestre'!K18</f>
        <v>237899835</v>
      </c>
      <c r="L18" s="12">
        <f>+'I Trimestre'!L18+'II trimestre'!L18+'III Trimestre'!L18</f>
        <v>0</v>
      </c>
    </row>
    <row r="19" spans="1:12" x14ac:dyDescent="0.25">
      <c r="A19" s="2" t="s">
        <v>79</v>
      </c>
      <c r="B19" s="3">
        <f t="shared" si="1"/>
        <v>16267051487.009996</v>
      </c>
      <c r="C19" s="12">
        <f>+'III Trimestre'!C19</f>
        <v>0</v>
      </c>
      <c r="D19" s="12">
        <f>+'III Trimestre'!D19</f>
        <v>11173092531.009996</v>
      </c>
      <c r="E19" s="12">
        <f>+'III Trimestre'!E19</f>
        <v>1951847469</v>
      </c>
      <c r="F19" s="12">
        <f>+'III Trimestre'!F19</f>
        <v>0</v>
      </c>
      <c r="G19" s="12">
        <f>+'III Trimestre'!G19</f>
        <v>1366832590</v>
      </c>
      <c r="H19" s="12">
        <f>+'III Trimestre'!H19</f>
        <v>196243977</v>
      </c>
      <c r="I19" s="12">
        <f>+'III Trimestre'!I19</f>
        <v>311983433</v>
      </c>
      <c r="J19" s="12">
        <f>+'III Trimestre'!J19</f>
        <v>0</v>
      </c>
      <c r="K19" s="12">
        <f>+'III Trimestre'!K19</f>
        <v>1267051487</v>
      </c>
      <c r="L19" s="12">
        <f>+'III Trimestre'!L19</f>
        <v>0</v>
      </c>
    </row>
    <row r="20" spans="1:12" x14ac:dyDescent="0.25">
      <c r="A20" s="2" t="s">
        <v>117</v>
      </c>
      <c r="B20" s="45">
        <f>C20+D20+E20+F20+I20+G20+H20+J20+K20</f>
        <v>9558818842.4400005</v>
      </c>
      <c r="C20" s="44">
        <f>+'I Trimestre'!C20+'II trimestre'!C20+'III Trimestre'!C20</f>
        <v>0</v>
      </c>
      <c r="D20" s="44">
        <f t="shared" ref="D20:L20" si="2">D18</f>
        <v>6905684938.4700003</v>
      </c>
      <c r="E20" s="44">
        <f t="shared" si="2"/>
        <v>1280312295.8699999</v>
      </c>
      <c r="F20" s="44">
        <f t="shared" si="2"/>
        <v>0</v>
      </c>
      <c r="G20" s="44">
        <f t="shared" si="2"/>
        <v>970222236</v>
      </c>
      <c r="H20" s="44">
        <f t="shared" si="2"/>
        <v>17860418.349999998</v>
      </c>
      <c r="I20" s="44">
        <f t="shared" si="2"/>
        <v>45594244.75</v>
      </c>
      <c r="J20" s="44">
        <f t="shared" si="2"/>
        <v>101244874</v>
      </c>
      <c r="K20" s="44">
        <f t="shared" si="2"/>
        <v>237899835</v>
      </c>
      <c r="L20" s="44">
        <f t="shared" si="2"/>
        <v>0</v>
      </c>
    </row>
    <row r="21" spans="1:12" x14ac:dyDescent="0.25">
      <c r="B21" s="3"/>
      <c r="C21" s="3"/>
      <c r="D21" s="3"/>
      <c r="E21" s="3"/>
      <c r="F21" s="3"/>
      <c r="G21" s="3"/>
      <c r="H21" s="3"/>
    </row>
    <row r="22" spans="1:12" x14ac:dyDescent="0.25">
      <c r="A22" s="2" t="s">
        <v>6</v>
      </c>
      <c r="B22" s="3"/>
      <c r="C22" s="3"/>
      <c r="D22" s="3"/>
      <c r="E22" s="3"/>
      <c r="F22" s="3"/>
      <c r="G22" s="3"/>
      <c r="H22" s="3"/>
    </row>
    <row r="23" spans="1:12" x14ac:dyDescent="0.25">
      <c r="A23" s="2" t="s">
        <v>115</v>
      </c>
      <c r="B23" s="12">
        <f>'I Trimestre'!B23+'II trimestre'!B23+'III Trimestre'!B23</f>
        <v>11608685827.49</v>
      </c>
      <c r="C23" s="12"/>
    </row>
    <row r="24" spans="1:12" x14ac:dyDescent="0.25">
      <c r="A24" s="2" t="s">
        <v>116</v>
      </c>
      <c r="B24" s="12">
        <f>'I Trimestre'!B24+'II trimestre'!B24+'III Trimestre'!B24</f>
        <v>10385441388</v>
      </c>
      <c r="C24" s="12"/>
    </row>
    <row r="26" spans="1:12" x14ac:dyDescent="0.25">
      <c r="A26" t="s">
        <v>7</v>
      </c>
    </row>
    <row r="27" spans="1:12" x14ac:dyDescent="0.25">
      <c r="A27" s="2" t="s">
        <v>68</v>
      </c>
      <c r="B27" s="15">
        <v>0.98</v>
      </c>
      <c r="C27" s="15">
        <v>0.98</v>
      </c>
      <c r="D27" s="15">
        <v>0.98</v>
      </c>
      <c r="E27" s="15">
        <v>0.98</v>
      </c>
      <c r="F27" s="15">
        <v>0.98</v>
      </c>
      <c r="G27" s="15">
        <v>0.98</v>
      </c>
      <c r="H27" s="15">
        <v>0.98</v>
      </c>
      <c r="I27" s="15">
        <v>0.98</v>
      </c>
      <c r="J27" s="15">
        <v>0.98</v>
      </c>
      <c r="K27" s="15">
        <v>0.98</v>
      </c>
      <c r="L27" s="15">
        <v>0.98</v>
      </c>
    </row>
    <row r="28" spans="1:12" x14ac:dyDescent="0.25">
      <c r="A28" s="2" t="s">
        <v>118</v>
      </c>
      <c r="B28" s="10">
        <v>0.99</v>
      </c>
      <c r="C28" s="10">
        <v>0.99</v>
      </c>
      <c r="D28" s="10">
        <v>0.99</v>
      </c>
      <c r="E28" s="10">
        <v>0.99</v>
      </c>
      <c r="F28" s="10">
        <v>0.99</v>
      </c>
      <c r="G28" s="10">
        <v>0.99</v>
      </c>
      <c r="H28" s="10">
        <v>0.99</v>
      </c>
      <c r="I28" s="10">
        <v>0.99</v>
      </c>
      <c r="J28" s="10">
        <v>0.99</v>
      </c>
      <c r="K28" s="10">
        <v>0.99</v>
      </c>
      <c r="L28" s="10">
        <v>0.99</v>
      </c>
    </row>
    <row r="29" spans="1:12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</row>
    <row r="31" spans="1:12" x14ac:dyDescent="0.25">
      <c r="A31" s="2" t="s">
        <v>9</v>
      </c>
    </row>
    <row r="32" spans="1:12" x14ac:dyDescent="0.25">
      <c r="A32" s="2" t="s">
        <v>69</v>
      </c>
      <c r="B32" s="21">
        <f>B16/B27</f>
        <v>12109247338.989798</v>
      </c>
      <c r="C32" s="21">
        <f>C16/C27</f>
        <v>479586718.36734694</v>
      </c>
      <c r="D32" s="21">
        <f t="shared" ref="D32:L32" si="3">D16/D27</f>
        <v>0</v>
      </c>
      <c r="E32" s="21">
        <f>E16/E27</f>
        <v>1702832358.4183674</v>
      </c>
      <c r="F32" s="21">
        <f t="shared" si="3"/>
        <v>0</v>
      </c>
      <c r="G32" s="21">
        <f t="shared" si="3"/>
        <v>1023664489.7959183</v>
      </c>
      <c r="H32" s="21">
        <f t="shared" si="3"/>
        <v>37218398.571428575</v>
      </c>
      <c r="I32" s="21">
        <f t="shared" si="3"/>
        <v>24594883.214285716</v>
      </c>
      <c r="J32" s="21">
        <f t="shared" si="3"/>
        <v>0</v>
      </c>
      <c r="K32" s="21">
        <f t="shared" si="3"/>
        <v>0</v>
      </c>
      <c r="L32" s="21">
        <f t="shared" si="3"/>
        <v>8841350490.6224499</v>
      </c>
    </row>
    <row r="33" spans="1:12" x14ac:dyDescent="0.25">
      <c r="A33" s="2" t="s">
        <v>119</v>
      </c>
      <c r="B33" s="21">
        <f>B18/B28</f>
        <v>9655372568.121212</v>
      </c>
      <c r="C33" s="21">
        <f>C18/C28</f>
        <v>0</v>
      </c>
      <c r="D33" s="21">
        <f t="shared" ref="D33:G33" si="4">D18/D28</f>
        <v>6975439331.787879</v>
      </c>
      <c r="E33" s="21">
        <f>E18/E28</f>
        <v>1293244743.3030303</v>
      </c>
      <c r="F33" s="21">
        <f t="shared" si="4"/>
        <v>0</v>
      </c>
      <c r="G33" s="21">
        <f t="shared" si="4"/>
        <v>980022460.60606062</v>
      </c>
      <c r="H33" s="21">
        <f t="shared" ref="H33:L33" si="5">H18/H28</f>
        <v>18040826.616161615</v>
      </c>
      <c r="I33" s="21">
        <f t="shared" si="5"/>
        <v>46054792.676767677</v>
      </c>
      <c r="J33" s="21">
        <f t="shared" si="5"/>
        <v>102267549.49494949</v>
      </c>
      <c r="K33" s="21">
        <f t="shared" si="5"/>
        <v>240302863.63636363</v>
      </c>
      <c r="L33" s="21">
        <f t="shared" si="5"/>
        <v>0</v>
      </c>
    </row>
    <row r="34" spans="1:12" x14ac:dyDescent="0.25">
      <c r="A34" s="2" t="s">
        <v>70</v>
      </c>
      <c r="B34" s="5">
        <f>B32/B10</f>
        <v>1316604.1612412797</v>
      </c>
      <c r="C34" s="5">
        <f>C32/C10</f>
        <v>654676.24227303546</v>
      </c>
      <c r="D34" s="5" t="e">
        <f t="shared" ref="D34:L34" si="6">D32/D10</f>
        <v>#DIV/0!</v>
      </c>
      <c r="E34" s="5">
        <f>E32/E10</f>
        <v>1037328.4977504606</v>
      </c>
      <c r="F34" s="5" t="e">
        <f t="shared" si="6"/>
        <v>#DIV/0!</v>
      </c>
      <c r="G34" s="5">
        <f t="shared" si="6"/>
        <v>476517.03776576318</v>
      </c>
      <c r="H34" s="5">
        <f t="shared" si="6"/>
        <v>9898.5102583586631</v>
      </c>
      <c r="I34" s="5">
        <f t="shared" si="6"/>
        <v>26879.653786104609</v>
      </c>
      <c r="J34" s="5" t="e">
        <f t="shared" si="6"/>
        <v>#DIV/0!</v>
      </c>
      <c r="K34" s="5" t="e">
        <f t="shared" si="6"/>
        <v>#DIV/0!</v>
      </c>
      <c r="L34" s="5" t="e">
        <f t="shared" si="6"/>
        <v>#DIV/0!</v>
      </c>
    </row>
    <row r="35" spans="1:12" x14ac:dyDescent="0.25">
      <c r="A35" s="2" t="s">
        <v>120</v>
      </c>
      <c r="B35" s="5">
        <f>B33/B12</f>
        <v>1188678.6555378006</v>
      </c>
      <c r="C35" s="5" t="e">
        <f>C33/C12</f>
        <v>#DIV/0!</v>
      </c>
      <c r="D35" s="5">
        <f t="shared" ref="D35:L35" si="7">D33/D12</f>
        <v>2316652.0530680437</v>
      </c>
      <c r="E35" s="5">
        <f>E33/E12</f>
        <v>3393353.5538563477</v>
      </c>
      <c r="F35" s="5" t="e">
        <f t="shared" si="7"/>
        <v>#DIV/0!</v>
      </c>
      <c r="G35" s="5">
        <f t="shared" si="7"/>
        <v>425541.66765352176</v>
      </c>
      <c r="H35" s="5">
        <f t="shared" si="7"/>
        <v>19288.125391477137</v>
      </c>
      <c r="I35" s="5">
        <f t="shared" si="7"/>
        <v>44569.15420332356</v>
      </c>
      <c r="J35" s="5">
        <f t="shared" si="7"/>
        <v>222805.11872538016</v>
      </c>
      <c r="K35" s="5" t="e">
        <f t="shared" si="7"/>
        <v>#DIV/0!</v>
      </c>
      <c r="L35" s="5" t="e">
        <f t="shared" si="7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 t="shared" ref="B44:L44" si="8">B12/B11*100</f>
        <v>51.337420383283828</v>
      </c>
      <c r="C44" s="6" t="e">
        <f t="shared" si="8"/>
        <v>#DIV/0!</v>
      </c>
      <c r="D44" s="6">
        <f t="shared" si="8"/>
        <v>30.996499897055795</v>
      </c>
      <c r="E44" s="6">
        <f t="shared" si="8"/>
        <v>84.503572308450345</v>
      </c>
      <c r="F44" s="6" t="e">
        <f t="shared" si="8"/>
        <v>#DIV/0!</v>
      </c>
      <c r="G44" s="6">
        <f t="shared" si="8"/>
        <v>134.0512223515716</v>
      </c>
      <c r="H44" s="6">
        <f t="shared" si="8"/>
        <v>50</v>
      </c>
      <c r="I44" s="6">
        <f t="shared" si="8"/>
        <v>50</v>
      </c>
      <c r="J44" s="6" t="e">
        <f t="shared" si="8"/>
        <v>#DIV/0!</v>
      </c>
      <c r="K44" s="6">
        <f t="shared" si="8"/>
        <v>0</v>
      </c>
      <c r="L44" s="6" t="e">
        <f t="shared" si="8"/>
        <v>#DIV/0!</v>
      </c>
    </row>
    <row r="45" spans="1:12" x14ac:dyDescent="0.25">
      <c r="A45" t="s">
        <v>16</v>
      </c>
      <c r="B45" s="6">
        <f t="shared" ref="B45:L45" si="9">B18/B17*100</f>
        <v>82.341954847328168</v>
      </c>
      <c r="C45" s="6" t="e">
        <f t="shared" si="9"/>
        <v>#DIV/0!</v>
      </c>
      <c r="D45" s="6">
        <f t="shared" si="9"/>
        <v>89.275893999714654</v>
      </c>
      <c r="E45" s="6">
        <f t="shared" si="9"/>
        <v>94.745269043292964</v>
      </c>
      <c r="F45" s="6" t="e">
        <f t="shared" si="9"/>
        <v>#DIV/0!</v>
      </c>
      <c r="G45" s="6">
        <f t="shared" si="9"/>
        <v>77.331154605485267</v>
      </c>
      <c r="H45" s="6">
        <f t="shared" si="9"/>
        <v>13.651693939859962</v>
      </c>
      <c r="I45" s="6">
        <f t="shared" si="9"/>
        <v>21.921473921913432</v>
      </c>
      <c r="J45" s="6" t="e">
        <f t="shared" si="9"/>
        <v>#DIV/0!</v>
      </c>
      <c r="K45" s="6">
        <f t="shared" si="9"/>
        <v>25.616545010641715</v>
      </c>
      <c r="L45" s="6" t="e">
        <f t="shared" si="9"/>
        <v>#DIV/0!</v>
      </c>
    </row>
    <row r="46" spans="1:12" x14ac:dyDescent="0.25">
      <c r="A46" t="s">
        <v>17</v>
      </c>
      <c r="B46" s="6">
        <f t="shared" ref="B46:L46" si="10">AVERAGE(B44:B45)</f>
        <v>66.839687615305991</v>
      </c>
      <c r="C46" s="6" t="e">
        <f t="shared" si="10"/>
        <v>#DIV/0!</v>
      </c>
      <c r="D46" s="6">
        <f t="shared" si="10"/>
        <v>60.136196948385226</v>
      </c>
      <c r="E46" s="6">
        <f t="shared" si="10"/>
        <v>89.624420675871647</v>
      </c>
      <c r="F46" s="6" t="e">
        <f t="shared" si="10"/>
        <v>#DIV/0!</v>
      </c>
      <c r="G46" s="6">
        <f t="shared" si="10"/>
        <v>105.69118847852843</v>
      </c>
      <c r="H46" s="6">
        <f t="shared" si="10"/>
        <v>31.82584696992998</v>
      </c>
      <c r="I46" s="6">
        <f t="shared" si="10"/>
        <v>35.960736960956716</v>
      </c>
      <c r="J46" s="6" t="e">
        <f t="shared" si="10"/>
        <v>#DIV/0!</v>
      </c>
      <c r="K46" s="6">
        <f t="shared" si="10"/>
        <v>12.808272505320858</v>
      </c>
      <c r="L46" s="6" t="e">
        <f t="shared" si="10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2" x14ac:dyDescent="0.25">
      <c r="A49" t="s">
        <v>19</v>
      </c>
      <c r="B49" s="32">
        <f>B12/(B13)*100</f>
        <v>17.305334223396347</v>
      </c>
      <c r="C49" s="32" t="e">
        <f t="shared" ref="C49:L49" si="11">C12/(C13)*100</f>
        <v>#DIV/0!</v>
      </c>
      <c r="D49" s="32">
        <f t="shared" si="11"/>
        <v>7.7491249742639488</v>
      </c>
      <c r="E49" s="32">
        <f t="shared" si="11"/>
        <v>84.503572308450345</v>
      </c>
      <c r="F49" s="32" t="e">
        <f t="shared" si="11"/>
        <v>#DIV/0!</v>
      </c>
      <c r="G49" s="32">
        <f t="shared" si="11"/>
        <v>134.0512223515716</v>
      </c>
      <c r="H49" s="32">
        <f t="shared" si="11"/>
        <v>33.333333333333336</v>
      </c>
      <c r="I49" s="32">
        <f t="shared" si="11"/>
        <v>33.333333333333329</v>
      </c>
      <c r="J49" s="32" t="e">
        <f t="shared" si="11"/>
        <v>#DIV/0!</v>
      </c>
      <c r="K49" s="32">
        <f t="shared" si="11"/>
        <v>0</v>
      </c>
      <c r="L49" s="32" t="e">
        <f t="shared" si="11"/>
        <v>#DIV/0!</v>
      </c>
    </row>
    <row r="50" spans="1:12" x14ac:dyDescent="0.25">
      <c r="A50" t="s">
        <v>20</v>
      </c>
      <c r="B50" s="6">
        <f>B18/B19*100</f>
        <v>58.761840460597092</v>
      </c>
      <c r="C50" s="6" t="e">
        <f>C18/C19*100</f>
        <v>#DIV/0!</v>
      </c>
      <c r="D50" s="6">
        <f t="shared" ref="D50:L50" si="12">D18/D19*100</f>
        <v>61.806388153537981</v>
      </c>
      <c r="E50" s="6">
        <f t="shared" si="12"/>
        <v>65.594894898521389</v>
      </c>
      <c r="F50" s="6" t="e">
        <f t="shared" si="12"/>
        <v>#DIV/0!</v>
      </c>
      <c r="G50" s="6">
        <f t="shared" si="12"/>
        <v>70.983253040520495</v>
      </c>
      <c r="H50" s="6">
        <f t="shared" si="12"/>
        <v>9.1011294323697882</v>
      </c>
      <c r="I50" s="6">
        <f t="shared" si="12"/>
        <v>14.614315994785532</v>
      </c>
      <c r="J50" s="6" t="e">
        <f t="shared" si="12"/>
        <v>#DIV/0!</v>
      </c>
      <c r="K50" s="6">
        <f t="shared" si="12"/>
        <v>18.775861710503637</v>
      </c>
      <c r="L50" s="6" t="e">
        <f t="shared" si="12"/>
        <v>#DIV/0!</v>
      </c>
    </row>
    <row r="51" spans="1:12" x14ac:dyDescent="0.25">
      <c r="A51" t="s">
        <v>21</v>
      </c>
      <c r="B51" s="6">
        <f>(B49+B50)/2</f>
        <v>38.033587341996721</v>
      </c>
      <c r="C51" s="6" t="e">
        <f>(C49+C50)/2</f>
        <v>#DIV/0!</v>
      </c>
      <c r="D51" s="6">
        <f t="shared" ref="D51:L51" si="13">(D49+D50)/2</f>
        <v>34.777756563900965</v>
      </c>
      <c r="E51" s="6">
        <f t="shared" si="13"/>
        <v>75.049233603485874</v>
      </c>
      <c r="F51" s="6" t="e">
        <f t="shared" si="13"/>
        <v>#DIV/0!</v>
      </c>
      <c r="G51" s="6">
        <f t="shared" si="13"/>
        <v>102.51723769604604</v>
      </c>
      <c r="H51" s="6">
        <f t="shared" si="13"/>
        <v>21.217231382851562</v>
      </c>
      <c r="I51" s="6">
        <f t="shared" si="13"/>
        <v>23.973824664059428</v>
      </c>
      <c r="J51" s="6" t="e">
        <f t="shared" si="13"/>
        <v>#DIV/0!</v>
      </c>
      <c r="K51" s="6">
        <f t="shared" si="13"/>
        <v>9.3879308552518186</v>
      </c>
      <c r="L51" s="6" t="e">
        <f t="shared" si="13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6">
        <f>B20/B18*100</f>
        <v>100</v>
      </c>
      <c r="C54" s="6"/>
      <c r="D54" s="6"/>
      <c r="E54" s="6"/>
      <c r="F54" s="6"/>
      <c r="G54" s="6"/>
      <c r="H54" s="6"/>
      <c r="I54" s="6"/>
      <c r="J54" s="6"/>
      <c r="K54" s="6"/>
      <c r="L54" s="23"/>
    </row>
    <row r="56" spans="1:12" x14ac:dyDescent="0.25">
      <c r="A56" t="s">
        <v>23</v>
      </c>
    </row>
    <row r="57" spans="1:12" x14ac:dyDescent="0.25">
      <c r="A57" t="s">
        <v>24</v>
      </c>
      <c r="B57" s="6">
        <f>((B12/B10)-1)*100</f>
        <v>-11.683338165651891</v>
      </c>
      <c r="C57" s="6">
        <f>((C12/C10)-1)*100</f>
        <v>-100</v>
      </c>
      <c r="D57" s="6" t="e">
        <f t="shared" ref="D57:L57" si="14">((D12/D10)-1)*100</f>
        <v>#DIV/0!</v>
      </c>
      <c r="E57" s="6">
        <f>((E12/E10)-1)*100</f>
        <v>-76.783538648977938</v>
      </c>
      <c r="F57" s="6" t="e">
        <f t="shared" si="14"/>
        <v>#DIV/0!</v>
      </c>
      <c r="G57" s="6">
        <f t="shared" si="14"/>
        <v>7.204923968139032</v>
      </c>
      <c r="H57" s="6">
        <f t="shared" si="14"/>
        <v>-75.124113475177296</v>
      </c>
      <c r="I57" s="6">
        <f t="shared" si="14"/>
        <v>12.932604735883423</v>
      </c>
      <c r="J57" s="6" t="e">
        <f t="shared" si="14"/>
        <v>#DIV/0!</v>
      </c>
      <c r="K57" s="6" t="e">
        <f t="shared" si="14"/>
        <v>#DIV/0!</v>
      </c>
      <c r="L57" s="6" t="e">
        <f t="shared" si="14"/>
        <v>#DIV/0!</v>
      </c>
    </row>
    <row r="58" spans="1:12" x14ac:dyDescent="0.25">
      <c r="A58" t="s">
        <v>25</v>
      </c>
      <c r="B58" s="32">
        <f>((B33/B32)-1)*100</f>
        <v>-20.264469807033425</v>
      </c>
      <c r="C58" s="32">
        <f>((C33/C32)-1)*100</f>
        <v>-100</v>
      </c>
      <c r="D58" s="6" t="e">
        <f t="shared" ref="D58:L58" si="15">((D33/D32)-1)*100</f>
        <v>#DIV/0!</v>
      </c>
      <c r="E58" s="6">
        <f>((E33/E32)-1)*100</f>
        <v>-24.053314061741947</v>
      </c>
      <c r="F58" s="6" t="e">
        <f t="shared" si="15"/>
        <v>#DIV/0!</v>
      </c>
      <c r="G58" s="6">
        <f t="shared" si="15"/>
        <v>-4.2633137736914577</v>
      </c>
      <c r="H58" s="6">
        <f t="shared" si="15"/>
        <v>-51.52712822520256</v>
      </c>
      <c r="I58" s="6">
        <f t="shared" si="15"/>
        <v>87.253553007387993</v>
      </c>
      <c r="J58" s="6" t="e">
        <f t="shared" si="15"/>
        <v>#DIV/0!</v>
      </c>
      <c r="K58" s="6" t="e">
        <f t="shared" si="15"/>
        <v>#DIV/0!</v>
      </c>
      <c r="L58" s="6">
        <f t="shared" si="15"/>
        <v>-100</v>
      </c>
    </row>
    <row r="59" spans="1:12" x14ac:dyDescent="0.25">
      <c r="A59" t="s">
        <v>26</v>
      </c>
      <c r="B59" s="6">
        <f>((B35/B34)-1)*100</f>
        <v>-9.7163224505437018</v>
      </c>
      <c r="C59" s="6" t="e">
        <f>((C35/C34)-1)*100</f>
        <v>#DIV/0!</v>
      </c>
      <c r="D59" s="6" t="e">
        <f t="shared" ref="D59:L59" si="16">((D35/D34)-1)*100</f>
        <v>#DIV/0!</v>
      </c>
      <c r="E59" s="6">
        <f>((E35/E34)-1)*100</f>
        <v>227.12429680811215</v>
      </c>
      <c r="F59" s="6" t="e">
        <f t="shared" si="16"/>
        <v>#DIV/0!</v>
      </c>
      <c r="G59" s="6">
        <f t="shared" si="16"/>
        <v>-10.697491605179266</v>
      </c>
      <c r="H59" s="6">
        <f t="shared" si="16"/>
        <v>94.858871567966901</v>
      </c>
      <c r="I59" s="6">
        <f t="shared" si="16"/>
        <v>65.810000969445184</v>
      </c>
      <c r="J59" s="6" t="e">
        <f t="shared" si="16"/>
        <v>#DIV/0!</v>
      </c>
      <c r="K59" s="6" t="e">
        <f t="shared" si="16"/>
        <v>#DIV/0!</v>
      </c>
      <c r="L59" s="6" t="e">
        <f t="shared" si="16"/>
        <v>#DIV/0!</v>
      </c>
    </row>
    <row r="60" spans="1:12" x14ac:dyDescent="0.25">
      <c r="B60" s="7"/>
      <c r="C60" s="7"/>
      <c r="D60" s="7"/>
      <c r="E60" s="7"/>
      <c r="F60" s="7"/>
      <c r="G60" s="7"/>
      <c r="H60" s="7"/>
    </row>
    <row r="61" spans="1:12" x14ac:dyDescent="0.25">
      <c r="A61" t="s">
        <v>27</v>
      </c>
    </row>
    <row r="62" spans="1:12" x14ac:dyDescent="0.25">
      <c r="A62" t="s">
        <v>28</v>
      </c>
      <c r="B62" s="3">
        <f>B17/(B11*9)</f>
        <v>81521.0976572496</v>
      </c>
      <c r="C62" s="3" t="e">
        <f>C17/(C11*9)</f>
        <v>#DIV/0!</v>
      </c>
      <c r="D62" s="3">
        <f t="shared" ref="D62:L62" si="17">D17/(D11*9)</f>
        <v>88477.31688593782</v>
      </c>
      <c r="E62" s="3">
        <f t="shared" si="17"/>
        <v>332919.57512195123</v>
      </c>
      <c r="F62" s="3" t="e">
        <f t="shared" si="17"/>
        <v>#DIV/0!</v>
      </c>
      <c r="G62" s="3">
        <f t="shared" si="17"/>
        <v>81143</v>
      </c>
      <c r="H62" s="3">
        <f t="shared" si="17"/>
        <v>7770.8077928248995</v>
      </c>
      <c r="I62" s="3">
        <f t="shared" si="17"/>
        <v>11182.20193548387</v>
      </c>
      <c r="J62" s="3" t="e">
        <f t="shared" si="17"/>
        <v>#DIV/0!</v>
      </c>
      <c r="K62" s="3">
        <f t="shared" si="17"/>
        <v>51594223.555555552</v>
      </c>
      <c r="L62" s="3" t="e">
        <f t="shared" si="17"/>
        <v>#DIV/0!</v>
      </c>
    </row>
    <row r="63" spans="1:12" x14ac:dyDescent="0.25">
      <c r="A63" t="s">
        <v>29</v>
      </c>
      <c r="B63" s="3">
        <f>B18/(B12*9)</f>
        <v>130754.65210915807</v>
      </c>
      <c r="C63" s="3" t="e">
        <f>C18/(C12*9)</f>
        <v>#DIV/0!</v>
      </c>
      <c r="D63" s="3">
        <f t="shared" ref="D63:L63" si="18">D18/(D12*9)</f>
        <v>254831.72583748479</v>
      </c>
      <c r="E63" s="3">
        <f t="shared" si="18"/>
        <v>373268.8909241982</v>
      </c>
      <c r="F63" s="3" t="e">
        <f t="shared" si="18"/>
        <v>#DIV/0!</v>
      </c>
      <c r="G63" s="3">
        <f t="shared" si="18"/>
        <v>46809.583441887393</v>
      </c>
      <c r="H63" s="3">
        <f t="shared" si="18"/>
        <v>2121.6937930624849</v>
      </c>
      <c r="I63" s="3">
        <f t="shared" si="18"/>
        <v>4902.6069623655912</v>
      </c>
      <c r="J63" s="3">
        <f t="shared" si="18"/>
        <v>24508.563059791817</v>
      </c>
      <c r="K63" s="3" t="e">
        <f t="shared" si="18"/>
        <v>#DIV/0!</v>
      </c>
      <c r="L63" s="3" t="e">
        <f t="shared" si="18"/>
        <v>#DIV/0!</v>
      </c>
    </row>
    <row r="64" spans="1:12" x14ac:dyDescent="0.25">
      <c r="A64" t="s">
        <v>30</v>
      </c>
      <c r="B64" s="9">
        <f t="shared" ref="B64:L64" si="19">(B62/B63)*B46</f>
        <v>41.672281739685637</v>
      </c>
      <c r="C64" s="9" t="e">
        <f t="shared" si="19"/>
        <v>#DIV/0!</v>
      </c>
      <c r="D64" s="9">
        <f t="shared" si="19"/>
        <v>20.87922661996426</v>
      </c>
      <c r="E64" s="9">
        <f t="shared" si="19"/>
        <v>79.936273226748824</v>
      </c>
      <c r="F64" s="9" t="e">
        <f t="shared" si="19"/>
        <v>#DIV/0!</v>
      </c>
      <c r="G64" s="9">
        <f t="shared" si="19"/>
        <v>183.21248505362556</v>
      </c>
      <c r="H64" s="9">
        <f t="shared" si="19"/>
        <v>116.56372868500027</v>
      </c>
      <c r="I64" s="9">
        <f t="shared" si="19"/>
        <v>82.021713250332979</v>
      </c>
      <c r="J64" s="9" t="e">
        <f t="shared" si="19"/>
        <v>#DIV/0!</v>
      </c>
      <c r="K64" s="9" t="e">
        <f t="shared" si="19"/>
        <v>#DIV/0!</v>
      </c>
      <c r="L64" s="9" t="e">
        <f t="shared" si="19"/>
        <v>#DIV/0!</v>
      </c>
    </row>
    <row r="65" spans="1:12" x14ac:dyDescent="0.25">
      <c r="A65" t="s">
        <v>38</v>
      </c>
      <c r="B65" s="3">
        <f>B17/B11</f>
        <v>733689.87891524646</v>
      </c>
      <c r="C65" s="3" t="e">
        <f>C17/C11</f>
        <v>#DIV/0!</v>
      </c>
      <c r="D65" s="3">
        <f t="shared" ref="D65:L66" si="20">D17/D11</f>
        <v>796295.85197344038</v>
      </c>
      <c r="E65" s="3">
        <f t="shared" si="20"/>
        <v>2996276.1760975611</v>
      </c>
      <c r="F65" s="3" t="e">
        <f t="shared" si="20"/>
        <v>#DIV/0!</v>
      </c>
      <c r="G65" s="3">
        <f t="shared" si="20"/>
        <v>730287</v>
      </c>
      <c r="H65" s="3">
        <f t="shared" si="20"/>
        <v>69937.270135424085</v>
      </c>
      <c r="I65" s="3">
        <f t="shared" si="20"/>
        <v>100639.81741935485</v>
      </c>
      <c r="J65" s="3" t="e">
        <f t="shared" si="20"/>
        <v>#DIV/0!</v>
      </c>
      <c r="K65" s="3">
        <f t="shared" si="20"/>
        <v>464348012</v>
      </c>
      <c r="L65" s="3" t="e">
        <f t="shared" si="20"/>
        <v>#DIV/0!</v>
      </c>
    </row>
    <row r="66" spans="1:12" x14ac:dyDescent="0.25">
      <c r="A66" t="s">
        <v>39</v>
      </c>
      <c r="B66" s="3">
        <f>B18/B12</f>
        <v>1176791.8689824226</v>
      </c>
      <c r="C66" s="3" t="e">
        <f>C18/C12</f>
        <v>#DIV/0!</v>
      </c>
      <c r="D66" s="3">
        <f t="shared" si="20"/>
        <v>2293485.532537363</v>
      </c>
      <c r="E66" s="3">
        <f t="shared" si="20"/>
        <v>3359420.0183177842</v>
      </c>
      <c r="F66" s="3" t="e">
        <f t="shared" si="20"/>
        <v>#DIV/0!</v>
      </c>
      <c r="G66" s="3">
        <f t="shared" si="20"/>
        <v>421286.25097698654</v>
      </c>
      <c r="H66" s="3">
        <f t="shared" si="20"/>
        <v>19095.244137562364</v>
      </c>
      <c r="I66" s="3">
        <f t="shared" si="20"/>
        <v>44123.462661290323</v>
      </c>
      <c r="J66" s="3">
        <f t="shared" si="20"/>
        <v>220577.06753812637</v>
      </c>
      <c r="K66" s="3" t="e">
        <f t="shared" si="20"/>
        <v>#DIV/0!</v>
      </c>
      <c r="L66" s="3" t="e">
        <f t="shared" si="20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89.462679431005967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7">
        <f>(B18/B24)*100</f>
        <v>92.040564144773555</v>
      </c>
      <c r="C70" s="7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</sheetData>
  <mergeCells count="6">
    <mergeCell ref="A4:A5"/>
    <mergeCell ref="B4:B5"/>
    <mergeCell ref="C4:K4"/>
    <mergeCell ref="A2:K2"/>
    <mergeCell ref="A79:L79"/>
    <mergeCell ref="L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55.140625" customWidth="1"/>
    <col min="2" max="2" width="17.5703125" bestFit="1" customWidth="1"/>
    <col min="3" max="3" width="17.5703125" customWidth="1"/>
    <col min="4" max="4" width="16.5703125" bestFit="1" customWidth="1"/>
    <col min="5" max="5" width="22.85546875" customWidth="1"/>
    <col min="6" max="6" width="28.28515625" customWidth="1"/>
    <col min="7" max="8" width="15.28515625" customWidth="1"/>
    <col min="9" max="9" width="15.7109375" customWidth="1"/>
    <col min="10" max="10" width="21.140625" customWidth="1"/>
    <col min="11" max="11" width="13.7109375" customWidth="1"/>
    <col min="12" max="12" width="14.5703125" customWidth="1"/>
  </cols>
  <sheetData>
    <row r="2" spans="1:17" ht="15.75" x14ac:dyDescent="0.25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7" x14ac:dyDescent="0.25">
      <c r="A4" s="56" t="s">
        <v>0</v>
      </c>
      <c r="B4" s="20"/>
      <c r="C4" s="20"/>
      <c r="D4" s="61" t="s">
        <v>2</v>
      </c>
      <c r="E4" s="61"/>
      <c r="F4" s="61"/>
      <c r="G4" s="61"/>
      <c r="H4" s="61"/>
      <c r="I4" s="61"/>
      <c r="J4" s="61"/>
      <c r="K4" s="27"/>
      <c r="L4" s="27"/>
    </row>
    <row r="5" spans="1:17" ht="90" customHeight="1" thickBot="1" x14ac:dyDescent="0.3">
      <c r="A5" s="57"/>
      <c r="B5" s="66" t="s">
        <v>1</v>
      </c>
      <c r="C5" s="65" t="s">
        <v>50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65" t="s">
        <v>134</v>
      </c>
      <c r="L5" s="65" t="s">
        <v>135</v>
      </c>
      <c r="Q5" s="39"/>
    </row>
    <row r="6" spans="1:17" ht="15.75" thickTop="1" x14ac:dyDescent="0.25"/>
    <row r="7" spans="1:17" x14ac:dyDescent="0.25">
      <c r="A7" s="1" t="s">
        <v>3</v>
      </c>
    </row>
    <row r="9" spans="1:17" x14ac:dyDescent="0.25">
      <c r="A9" t="s">
        <v>4</v>
      </c>
    </row>
    <row r="10" spans="1:17" x14ac:dyDescent="0.25">
      <c r="A10" s="2" t="s">
        <v>71</v>
      </c>
      <c r="B10" s="44">
        <f>C10+D10+E10+F10+G10+H10+I10</f>
        <v>9383.1666666666661</v>
      </c>
      <c r="C10" s="12">
        <f>(+'I Trimestre'!C10+'II trimestre'!C10+'III Trimestre'!C10+'IV Trimestre'!C10)/4</f>
        <v>760.08333333333326</v>
      </c>
      <c r="D10" s="12">
        <f>(+'I Trimestre'!D10+'II trimestre'!D10+'III Trimestre'!D10+'IV Trimestre'!D10)/4</f>
        <v>0</v>
      </c>
      <c r="E10" s="12">
        <f>(+'I Trimestre'!E10+'II trimestre'!E10+'III Trimestre'!E10+'IV Trimestre'!E10)/4</f>
        <v>1662.5</v>
      </c>
      <c r="F10" s="12">
        <f>(+'I Trimestre'!F10+'II trimestre'!F10+'III Trimestre'!F10+'IV Trimestre'!F10)/4</f>
        <v>0</v>
      </c>
      <c r="G10" s="12">
        <f>(+'I Trimestre'!G10+'II trimestre'!G10+'III Trimestre'!G10+'IV Trimestre'!G10)/4</f>
        <v>2285.5833333333335</v>
      </c>
      <c r="H10" s="12">
        <f>(+'I Trimestre'!H10+'II trimestre'!H10+'III Trimestre'!H10+'IV Trimestre'!H10)/4</f>
        <v>3760</v>
      </c>
      <c r="I10" s="12">
        <f>(+'I Trimestre'!I10+'II trimestre'!I10+'III Trimestre'!I10+'IV Trimestre'!I10)/4</f>
        <v>915</v>
      </c>
      <c r="J10" s="12">
        <f>(+'I Trimestre'!J10+'II trimestre'!J10+'III Trimestre'!J10+'IV Trimestre'!J10)/4</f>
        <v>0</v>
      </c>
      <c r="K10" s="12">
        <f>(+'I Trimestre'!K10+'II trimestre'!K10+'III Trimestre'!K10+'IV Trimestre'!K10)/4</f>
        <v>0</v>
      </c>
      <c r="L10" s="12">
        <f>(+'I Trimestre'!L10+'II trimestre'!L10+'III Trimestre'!L10+'IV Trimestre'!L10)/4</f>
        <v>0</v>
      </c>
    </row>
    <row r="11" spans="1:17" x14ac:dyDescent="0.25">
      <c r="A11" s="2" t="s">
        <v>121</v>
      </c>
      <c r="B11" s="44">
        <f>C11+D11+E11+F11+G11+H11+I11+J11+K11+L11</f>
        <v>46938</v>
      </c>
      <c r="C11" s="12">
        <f>(+'I Trimestre'!C11+'II trimestre'!C11+'III Trimestre'!C11+'IV Trimestre'!C11)/4</f>
        <v>0</v>
      </c>
      <c r="D11" s="12">
        <f>(+'I Trimestre'!D11+'II trimestre'!D11+'III Trimestre'!D11+'IV Trimestre'!D11)</f>
        <v>38856</v>
      </c>
      <c r="E11" s="12">
        <f>(+'I Trimestre'!E11+'II trimestre'!E11+'III Trimestre'!E11+'IV Trimestre'!E11)/4</f>
        <v>451</v>
      </c>
      <c r="F11" s="12">
        <f>(+'I Trimestre'!F11+'II trimestre'!F11+'III Trimestre'!F11+'IV Trimestre'!F11)/4</f>
        <v>0</v>
      </c>
      <c r="G11" s="12">
        <f>(+'I Trimestre'!G11+'II trimestre'!G11+'III Trimestre'!G11+'IV Trimestre'!G11)/4</f>
        <v>1718</v>
      </c>
      <c r="H11" s="12">
        <f>(+'I Trimestre'!H11+'II trimestre'!H11+'III Trimestre'!H11+'IV Trimestre'!H11)/3</f>
        <v>2806</v>
      </c>
      <c r="I11" s="12">
        <f>(+'I Trimestre'!I11+'II trimestre'!I11+'III Trimestre'!I11+'IV Trimestre'!I11)/3</f>
        <v>3100</v>
      </c>
      <c r="J11" s="12">
        <f>(+'I Trimestre'!J11+'II trimestre'!J11+'III Trimestre'!J11+'IV Trimestre'!J11)/4</f>
        <v>0</v>
      </c>
      <c r="K11" s="12">
        <f>(+'I Trimestre'!K11+'II trimestre'!K11+'III Trimestre'!K11+'IV Trimestre'!K11)</f>
        <v>7</v>
      </c>
      <c r="L11" s="12">
        <f>(+'I Trimestre'!L11+'II trimestre'!L11+'III Trimestre'!L11+'IV Trimestre'!L11)/4</f>
        <v>0</v>
      </c>
    </row>
    <row r="12" spans="1:17" x14ac:dyDescent="0.25">
      <c r="A12" s="2" t="s">
        <v>122</v>
      </c>
      <c r="B12" s="44">
        <f>C12+D12+E12+F12+G12+H12+I12+J12+K12+L12</f>
        <v>9473.5833333333339</v>
      </c>
      <c r="C12" s="12">
        <f>(+'I Trimestre'!C12+'II trimestre'!C12+'III Trimestre'!C12+'IV Trimestre'!C12)/4</f>
        <v>0</v>
      </c>
      <c r="D12" s="12">
        <f>(+'I Trimestre'!D12+'II trimestre'!D12+'III Trimestre'!D12+'IV Trimestre'!D12)/4</f>
        <v>3011</v>
      </c>
      <c r="E12" s="12">
        <f>(+'I Trimestre'!E12+'II trimestre'!E12+'III Trimestre'!E12+'IV Trimestre'!E12)/4</f>
        <v>385.33333333333331</v>
      </c>
      <c r="F12" s="12">
        <f>(+'I Trimestre'!F12+'II trimestre'!F12+'III Trimestre'!F12+'IV Trimestre'!F12)/4</f>
        <v>15.75</v>
      </c>
      <c r="G12" s="12">
        <f>(+'I Trimestre'!G12+'II trimestre'!G12+'III Trimestre'!G12+'IV Trimestre'!G12)/4</f>
        <v>2399.75</v>
      </c>
      <c r="H12" s="12">
        <f>(+'I Trimestre'!H12+'II trimestre'!H12+'III Trimestre'!H12+'IV Trimestre'!H12)/4</f>
        <v>1403</v>
      </c>
      <c r="I12" s="12">
        <f>(+'I Trimestre'!I12+'II trimestre'!I12+'III Trimestre'!I12+'IV Trimestre'!I12)/4</f>
        <v>1550</v>
      </c>
      <c r="J12" s="12">
        <f>(+'I Trimestre'!J12+'II trimestre'!J12+'III Trimestre'!J12+'IV Trimestre'!J12)/4</f>
        <v>708.75</v>
      </c>
      <c r="K12" s="12">
        <f>(+'I Trimestre'!K12+'II trimestre'!K12+'III Trimestre'!K12+'IV Trimestre'!K12)/4</f>
        <v>0</v>
      </c>
      <c r="L12" s="12">
        <f>(+'I Trimestre'!L12+'II trimestre'!L12+'III Trimestre'!L12+'IV Trimestre'!L12)/4</f>
        <v>0</v>
      </c>
    </row>
    <row r="13" spans="1:17" s="39" customFormat="1" x14ac:dyDescent="0.25">
      <c r="A13" s="40" t="s">
        <v>79</v>
      </c>
      <c r="B13" s="44">
        <f>SUM(C13:L13)</f>
        <v>46938</v>
      </c>
      <c r="C13" s="12">
        <f>+'IV Trimestre'!C13</f>
        <v>0</v>
      </c>
      <c r="D13" s="12">
        <f>+'IV Trimestre'!D13</f>
        <v>38856</v>
      </c>
      <c r="E13" s="12">
        <f>+'IV Trimestre'!E13</f>
        <v>451</v>
      </c>
      <c r="F13" s="12">
        <f>+'IV Trimestre'!F13</f>
        <v>0</v>
      </c>
      <c r="G13" s="12">
        <f>+'IV Trimestre'!G13</f>
        <v>1718</v>
      </c>
      <c r="H13" s="12">
        <f>+'IV Trimestre'!H13</f>
        <v>2806</v>
      </c>
      <c r="I13" s="12">
        <f>+'IV Trimestre'!I13</f>
        <v>3100</v>
      </c>
      <c r="J13" s="12">
        <f>+'IV Trimestre'!J13</f>
        <v>0</v>
      </c>
      <c r="K13" s="12">
        <f>+'IV Trimestre'!K13</f>
        <v>7</v>
      </c>
      <c r="L13" s="12">
        <f>+'IV Trimestre'!L13</f>
        <v>0</v>
      </c>
    </row>
    <row r="15" spans="1:17" x14ac:dyDescent="0.25">
      <c r="A15" s="4" t="s">
        <v>5</v>
      </c>
    </row>
    <row r="16" spans="1:17" x14ac:dyDescent="0.25">
      <c r="A16" s="2" t="s">
        <v>46</v>
      </c>
      <c r="B16" s="3">
        <f>SUM(C16:L16)</f>
        <v>16507982952.27</v>
      </c>
      <c r="C16" s="12">
        <f>+'I Trimestre'!C16+'II trimestre'!C16+'III Trimestre'!C16+'IV Trimestre'!C16</f>
        <v>684907501</v>
      </c>
      <c r="D16" s="12">
        <f>+'I Trimestre'!D16+'II trimestre'!D16+'III Trimestre'!D16+'IV Trimestre'!D16</f>
        <v>0</v>
      </c>
      <c r="E16" s="12">
        <f>+'I Trimestre'!E16+'II trimestre'!E16+'III Trimestre'!E16+'IV Trimestre'!E16</f>
        <v>1668775711.25</v>
      </c>
      <c r="F16" s="12">
        <f>+'I Trimestre'!F16+'II trimestre'!F16+'III Trimestre'!F16+'IV Trimestre'!F16</f>
        <v>0</v>
      </c>
      <c r="G16" s="12">
        <f>+'I Trimestre'!G16+'II trimestre'!G16+'III Trimestre'!G16+'IV Trimestre'!G16</f>
        <v>1365980920</v>
      </c>
      <c r="H16" s="12">
        <f>+'I Trimestre'!H16+'II trimestre'!H16+'III Trimestre'!H16+'IV Trimestre'!H16</f>
        <v>121375328</v>
      </c>
      <c r="I16" s="12">
        <f>+'I Trimestre'!I16+'II trimestre'!I16+'III Trimestre'!I16+'IV Trimestre'!I16</f>
        <v>169730269</v>
      </c>
      <c r="J16" s="12">
        <f>+'I Trimestre'!J16+'II trimestre'!J16+'III Trimestre'!J16+'IV Trimestre'!J16</f>
        <v>0</v>
      </c>
      <c r="K16" s="12">
        <f>+'I Trimestre'!K16+'II trimestre'!K16+'III Trimestre'!K16+'IV Trimestre'!K16</f>
        <v>0</v>
      </c>
      <c r="L16" s="12">
        <f>+'I Trimestre'!L16+'II trimestre'!L16+'III Trimestre'!L16+'IV Trimestre'!L16</f>
        <v>12497213223.02</v>
      </c>
    </row>
    <row r="17" spans="1:12" x14ac:dyDescent="0.25">
      <c r="A17" s="2" t="s">
        <v>121</v>
      </c>
      <c r="B17" s="3">
        <f t="shared" ref="B17:B19" si="0">SUM(C17:K17)</f>
        <v>16267051490.960001</v>
      </c>
      <c r="C17" s="12">
        <f>+'I Trimestre'!C17+'II trimestre'!C17+'III Trimestre'!C17+'IV Trimestre'!C17</f>
        <v>0</v>
      </c>
      <c r="D17" s="12">
        <f>+'I Trimestre'!D17+'II trimestre'!D17+'III Trimestre'!D17+'IV Trimestre'!D17</f>
        <v>11173092531.01</v>
      </c>
      <c r="E17" s="12">
        <f>+'I Trimestre'!E17+'II trimestre'!E17+'III Trimestre'!E17+'IV Trimestre'!E17</f>
        <v>1951847468.95</v>
      </c>
      <c r="F17" s="12">
        <f>+'I Trimestre'!F17+'II trimestre'!F17+'III Trimestre'!F17+'IV Trimestre'!F17</f>
        <v>0</v>
      </c>
      <c r="G17" s="12">
        <f>+'I Trimestre'!G17+'II trimestre'!G17+'III Trimestre'!G17+'IV Trimestre'!G17</f>
        <v>1366832590</v>
      </c>
      <c r="H17" s="12">
        <f>+'I Trimestre'!H17+'II trimestre'!H17+'III Trimestre'!H17+'IV Trimestre'!H17</f>
        <v>196243980</v>
      </c>
      <c r="I17" s="12">
        <f>+'I Trimestre'!I17+'II trimestre'!I17+'III Trimestre'!I17+'IV Trimestre'!I17</f>
        <v>311983434</v>
      </c>
      <c r="J17" s="12">
        <f>+'I Trimestre'!J17+'II trimestre'!J17+'III Trimestre'!J17+'IV Trimestre'!J17</f>
        <v>0</v>
      </c>
      <c r="K17" s="12">
        <f>+'I Trimestre'!K17+'II trimestre'!K17+'III Trimestre'!K17+'IV Trimestre'!K17</f>
        <v>1267051487</v>
      </c>
      <c r="L17" s="12">
        <f>+'I Trimestre'!L17+'II trimestre'!L17+'III Trimestre'!L17+'IV Trimestre'!L17</f>
        <v>0</v>
      </c>
    </row>
    <row r="18" spans="1:12" x14ac:dyDescent="0.25">
      <c r="A18" s="2" t="s">
        <v>122</v>
      </c>
      <c r="B18" s="3">
        <f t="shared" si="0"/>
        <v>13768691417.619999</v>
      </c>
      <c r="C18" s="12">
        <f>+'I Trimestre'!C18+'II trimestre'!C18+'III Trimestre'!C18+'IV Trimestre'!C18</f>
        <v>0</v>
      </c>
      <c r="D18" s="12">
        <f>+'I Trimestre'!D18+'II trimestre'!D18+'III Trimestre'!D18+'IV Trimestre'!D18</f>
        <v>9476136157.5300007</v>
      </c>
      <c r="E18" s="12">
        <f>+'I Trimestre'!E18+'II trimestre'!E18+'III Trimestre'!E18+'IV Trimestre'!E18</f>
        <v>1705716653.04</v>
      </c>
      <c r="F18" s="12">
        <f>+'I Trimestre'!F18+'II trimestre'!F18+'III Trimestre'!F18+'IV Trimestre'!F18</f>
        <v>253749143.75999999</v>
      </c>
      <c r="G18" s="12">
        <f>+'I Trimestre'!G18+'II trimestre'!G18+'III Trimestre'!G18+'IV Trimestre'!G18</f>
        <v>1258756185.26</v>
      </c>
      <c r="H18" s="12">
        <f>+'I Trimestre'!H18+'II trimestre'!H18+'III Trimestre'!H18+'IV Trimestre'!H18</f>
        <v>109987045.63</v>
      </c>
      <c r="I18" s="12">
        <f>+'I Trimestre'!I18+'II trimestre'!I18+'III Trimestre'!I18+'IV Trimestre'!I18</f>
        <v>220240480.98000002</v>
      </c>
      <c r="J18" s="12">
        <f>+'I Trimestre'!J18+'II trimestre'!J18+'III Trimestre'!J18+'IV Trimestre'!J18</f>
        <v>404979496.89999998</v>
      </c>
      <c r="K18" s="12">
        <f>+'I Trimestre'!K18+'II trimestre'!K18+'III Trimestre'!K18+'IV Trimestre'!K18</f>
        <v>339126254.51999998</v>
      </c>
      <c r="L18" s="12">
        <f>+'I Trimestre'!L18+'II trimestre'!L18+'III Trimestre'!L18+'IV Trimestre'!L18</f>
        <v>0</v>
      </c>
    </row>
    <row r="19" spans="1:12" x14ac:dyDescent="0.25">
      <c r="A19" s="2" t="s">
        <v>79</v>
      </c>
      <c r="B19" s="3">
        <f t="shared" si="0"/>
        <v>16267051487.009996</v>
      </c>
      <c r="C19" s="3">
        <f>+'IV Trimestre'!C19</f>
        <v>0</v>
      </c>
      <c r="D19" s="3">
        <f>+'IV Trimestre'!D19</f>
        <v>11173092531.009996</v>
      </c>
      <c r="E19" s="3">
        <f>+'IV Trimestre'!E19</f>
        <v>1951847469</v>
      </c>
      <c r="F19" s="3">
        <f>+'IV Trimestre'!F19</f>
        <v>0</v>
      </c>
      <c r="G19" s="3">
        <f>+'IV Trimestre'!G19</f>
        <v>1366832590</v>
      </c>
      <c r="H19" s="3">
        <f>+'IV Trimestre'!H19</f>
        <v>196243977</v>
      </c>
      <c r="I19" s="3">
        <f>+'IV Trimestre'!I19</f>
        <v>311983433</v>
      </c>
      <c r="J19" s="3">
        <f>+'IV Trimestre'!J19</f>
        <v>0</v>
      </c>
      <c r="K19" s="3">
        <f>+'IV Trimestre'!K19</f>
        <v>1267051487</v>
      </c>
      <c r="L19" s="3">
        <f>+'IV Trimestre'!L19</f>
        <v>0</v>
      </c>
    </row>
    <row r="20" spans="1:12" x14ac:dyDescent="0.25">
      <c r="A20" s="2" t="s">
        <v>123</v>
      </c>
      <c r="B20" s="45">
        <f>C20+D20+E20+F20+I20+G20+H20+J20+K20</f>
        <v>13768691417.619999</v>
      </c>
      <c r="C20" s="44">
        <f>+'I Trimestre'!C20+'II trimestre'!C20+'III Trimestre'!C20+'IV Trimestre'!C20</f>
        <v>0</v>
      </c>
      <c r="D20" s="44">
        <f t="shared" ref="D20:L20" si="1">D18</f>
        <v>9476136157.5300007</v>
      </c>
      <c r="E20" s="44">
        <f t="shared" si="1"/>
        <v>1705716653.04</v>
      </c>
      <c r="F20" s="44">
        <f t="shared" si="1"/>
        <v>253749143.75999999</v>
      </c>
      <c r="G20" s="44">
        <f t="shared" si="1"/>
        <v>1258756185.26</v>
      </c>
      <c r="H20" s="44">
        <f t="shared" si="1"/>
        <v>109987045.63</v>
      </c>
      <c r="I20" s="44">
        <f t="shared" si="1"/>
        <v>220240480.98000002</v>
      </c>
      <c r="J20" s="44">
        <f t="shared" si="1"/>
        <v>404979496.89999998</v>
      </c>
      <c r="K20" s="44">
        <f t="shared" si="1"/>
        <v>339126254.51999998</v>
      </c>
      <c r="L20" s="44">
        <f t="shared" si="1"/>
        <v>0</v>
      </c>
    </row>
    <row r="21" spans="1:12" x14ac:dyDescent="0.25">
      <c r="B21" s="3"/>
      <c r="C21" s="3"/>
      <c r="D21" s="3"/>
      <c r="E21" s="3"/>
      <c r="F21" s="3"/>
      <c r="G21" s="3"/>
      <c r="H21" s="3"/>
    </row>
    <row r="22" spans="1:12" x14ac:dyDescent="0.25">
      <c r="A22" s="2" t="s">
        <v>6</v>
      </c>
      <c r="B22" s="3"/>
      <c r="C22" s="3"/>
      <c r="D22" s="3"/>
      <c r="E22" s="3"/>
      <c r="F22" s="3"/>
      <c r="G22" s="3"/>
      <c r="H22" s="3"/>
    </row>
    <row r="23" spans="1:12" x14ac:dyDescent="0.25">
      <c r="A23" s="2" t="s">
        <v>121</v>
      </c>
      <c r="B23" s="12">
        <f>'I Trimestre'!B23+'II trimestre'!B23+'III Trimestre'!B23+'IV Trimestre'!B23</f>
        <v>16267051490.959999</v>
      </c>
      <c r="C23" s="12"/>
      <c r="D23" s="3"/>
      <c r="E23" s="3"/>
      <c r="F23" s="3"/>
      <c r="G23" s="3"/>
      <c r="H23" s="3"/>
    </row>
    <row r="24" spans="1:12" x14ac:dyDescent="0.25">
      <c r="A24" s="2" t="s">
        <v>122</v>
      </c>
      <c r="B24" s="12">
        <f>'I Trimestre'!B24+'II trimestre'!B24+'III Trimestre'!B24+'IV Trimestre'!B24</f>
        <v>15800596267.76</v>
      </c>
      <c r="C24" s="12"/>
      <c r="D24" s="3"/>
      <c r="E24" s="3"/>
      <c r="F24" s="3"/>
      <c r="G24" s="3"/>
      <c r="H24" s="3"/>
    </row>
    <row r="25" spans="1:12" x14ac:dyDescent="0.25">
      <c r="B25" s="3"/>
      <c r="C25" s="3"/>
      <c r="D25" s="3"/>
      <c r="E25" s="3"/>
      <c r="F25" s="3"/>
      <c r="G25" s="3"/>
      <c r="H25" s="3"/>
    </row>
    <row r="26" spans="1:12" x14ac:dyDescent="0.25">
      <c r="A26" t="s">
        <v>7</v>
      </c>
    </row>
    <row r="27" spans="1:12" x14ac:dyDescent="0.25">
      <c r="A27" s="2" t="s">
        <v>72</v>
      </c>
      <c r="B27" s="15">
        <v>0.98</v>
      </c>
      <c r="C27" s="15">
        <v>0.98</v>
      </c>
      <c r="D27" s="15">
        <v>0.98</v>
      </c>
      <c r="E27" s="15">
        <v>0.98</v>
      </c>
      <c r="F27" s="15">
        <v>0.98</v>
      </c>
      <c r="G27" s="15">
        <v>0.98</v>
      </c>
      <c r="H27" s="15">
        <v>0.98</v>
      </c>
      <c r="I27" s="15">
        <v>0.98</v>
      </c>
      <c r="J27" s="15">
        <v>0.98</v>
      </c>
      <c r="K27" s="15">
        <v>0.98</v>
      </c>
      <c r="L27" s="15">
        <v>0.98</v>
      </c>
    </row>
    <row r="28" spans="1:12" x14ac:dyDescent="0.25">
      <c r="A28" s="2" t="s">
        <v>124</v>
      </c>
      <c r="B28" s="10">
        <v>0.99</v>
      </c>
      <c r="C28" s="10">
        <v>0.99</v>
      </c>
      <c r="D28" s="10">
        <v>0.99</v>
      </c>
      <c r="E28" s="10">
        <v>0.99</v>
      </c>
      <c r="F28" s="10">
        <v>0.99</v>
      </c>
      <c r="G28" s="10">
        <v>0.99</v>
      </c>
      <c r="H28" s="10">
        <v>0.99</v>
      </c>
      <c r="I28" s="10">
        <v>0.99</v>
      </c>
      <c r="J28" s="10">
        <v>0.99</v>
      </c>
      <c r="K28" s="10">
        <v>0.99</v>
      </c>
      <c r="L28" s="10">
        <v>0.99</v>
      </c>
    </row>
    <row r="29" spans="1:12" x14ac:dyDescent="0.25">
      <c r="A29" s="2" t="s">
        <v>8</v>
      </c>
      <c r="B29" s="18" t="s">
        <v>41</v>
      </c>
      <c r="C29" s="18" t="s">
        <v>41</v>
      </c>
      <c r="D29" s="18" t="s">
        <v>41</v>
      </c>
      <c r="E29" s="18" t="s">
        <v>41</v>
      </c>
      <c r="F29" s="18" t="s">
        <v>41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 t="s">
        <v>41</v>
      </c>
    </row>
    <row r="31" spans="1:12" x14ac:dyDescent="0.25">
      <c r="A31" s="2" t="s">
        <v>9</v>
      </c>
    </row>
    <row r="32" spans="1:12" x14ac:dyDescent="0.25">
      <c r="A32" s="2" t="s">
        <v>73</v>
      </c>
      <c r="B32" s="21">
        <f>B16/B27</f>
        <v>16844880563.540817</v>
      </c>
      <c r="C32" s="21">
        <f>C16/C27</f>
        <v>698885205.10204089</v>
      </c>
      <c r="D32" s="21">
        <f t="shared" ref="D32:L32" si="2">D16/D27</f>
        <v>0</v>
      </c>
      <c r="E32" s="21">
        <f>E16/E27</f>
        <v>1702832358.4183674</v>
      </c>
      <c r="F32" s="21">
        <f t="shared" si="2"/>
        <v>0</v>
      </c>
      <c r="G32" s="21">
        <f t="shared" si="2"/>
        <v>1393858081.632653</v>
      </c>
      <c r="H32" s="21">
        <f t="shared" si="2"/>
        <v>123852375.51020408</v>
      </c>
      <c r="I32" s="21">
        <f t="shared" si="2"/>
        <v>173194152.04081634</v>
      </c>
      <c r="J32" s="21">
        <f t="shared" si="2"/>
        <v>0</v>
      </c>
      <c r="K32" s="21">
        <f t="shared" si="2"/>
        <v>0</v>
      </c>
      <c r="L32" s="21">
        <f t="shared" si="2"/>
        <v>12752258390.836735</v>
      </c>
    </row>
    <row r="33" spans="1:12" x14ac:dyDescent="0.25">
      <c r="A33" s="2" t="s">
        <v>125</v>
      </c>
      <c r="B33" s="21">
        <f>B18/B28</f>
        <v>13907769108.707069</v>
      </c>
      <c r="C33" s="21">
        <f>C18/C28</f>
        <v>0</v>
      </c>
      <c r="D33" s="21">
        <f t="shared" ref="D33:G33" si="3">D18/D28</f>
        <v>9571854704.575758</v>
      </c>
      <c r="E33" s="21">
        <f>E18/E28</f>
        <v>1722946114.1818182</v>
      </c>
      <c r="F33" s="21">
        <f t="shared" si="3"/>
        <v>256312266.42424241</v>
      </c>
      <c r="G33" s="21">
        <f t="shared" si="3"/>
        <v>1271470894.2020202</v>
      </c>
      <c r="H33" s="21">
        <f t="shared" ref="H33:L33" si="4">H18/H28</f>
        <v>111098025.88888888</v>
      </c>
      <c r="I33" s="21">
        <f t="shared" si="4"/>
        <v>222465132.30303031</v>
      </c>
      <c r="J33" s="21">
        <f t="shared" si="4"/>
        <v>409070198.8888889</v>
      </c>
      <c r="K33" s="21">
        <f t="shared" si="4"/>
        <v>342551772.24242425</v>
      </c>
      <c r="L33" s="21">
        <f t="shared" si="4"/>
        <v>0</v>
      </c>
    </row>
    <row r="34" spans="1:12" x14ac:dyDescent="0.25">
      <c r="A34" s="2" t="s">
        <v>74</v>
      </c>
      <c r="B34" s="5">
        <f>B32/B10</f>
        <v>1795223.4210420239</v>
      </c>
      <c r="C34" s="5">
        <f>C32/C10</f>
        <v>919484.97546590189</v>
      </c>
      <c r="D34" s="5" t="e">
        <f t="shared" ref="D34:L34" si="5">D32/D10</f>
        <v>#DIV/0!</v>
      </c>
      <c r="E34" s="5">
        <f>E32/E10</f>
        <v>1024260.0652140556</v>
      </c>
      <c r="F34" s="5" t="e">
        <f t="shared" si="5"/>
        <v>#DIV/0!</v>
      </c>
      <c r="G34" s="5">
        <f t="shared" si="5"/>
        <v>609847.84991402028</v>
      </c>
      <c r="H34" s="5">
        <f t="shared" si="5"/>
        <v>32939.461571862783</v>
      </c>
      <c r="I34" s="5">
        <f t="shared" si="5"/>
        <v>189283.22627411623</v>
      </c>
      <c r="J34" s="5" t="e">
        <f t="shared" si="5"/>
        <v>#DIV/0!</v>
      </c>
      <c r="K34" s="5" t="e">
        <f t="shared" si="5"/>
        <v>#DIV/0!</v>
      </c>
      <c r="L34" s="5" t="e">
        <f t="shared" si="5"/>
        <v>#DIV/0!</v>
      </c>
    </row>
    <row r="35" spans="1:12" x14ac:dyDescent="0.25">
      <c r="A35" s="2" t="s">
        <v>126</v>
      </c>
      <c r="B35" s="5">
        <f>B33/B12</f>
        <v>1468057.9269062642</v>
      </c>
      <c r="C35" s="5" t="e">
        <f>C33/C12</f>
        <v>#DIV/0!</v>
      </c>
      <c r="D35" s="5">
        <f t="shared" ref="D35:L35" si="6">D33/D12</f>
        <v>3178962.0407093186</v>
      </c>
      <c r="E35" s="5">
        <f>E33/E12</f>
        <v>4471313.4451085255</v>
      </c>
      <c r="F35" s="5">
        <f t="shared" si="6"/>
        <v>16273794.693602692</v>
      </c>
      <c r="G35" s="5">
        <f t="shared" si="6"/>
        <v>529834.73036858847</v>
      </c>
      <c r="H35" s="5">
        <f t="shared" si="6"/>
        <v>79186.048388374111</v>
      </c>
      <c r="I35" s="5">
        <f t="shared" si="6"/>
        <v>143525.89180840665</v>
      </c>
      <c r="J35" s="5">
        <f t="shared" si="6"/>
        <v>577171.35645698605</v>
      </c>
      <c r="K35" s="5" t="e">
        <f t="shared" si="6"/>
        <v>#DIV/0!</v>
      </c>
      <c r="L35" s="5" t="e">
        <f t="shared" si="6"/>
        <v>#DIV/0!</v>
      </c>
    </row>
    <row r="37" spans="1:12" x14ac:dyDescent="0.25">
      <c r="A37" s="1" t="s">
        <v>10</v>
      </c>
    </row>
    <row r="39" spans="1:12" x14ac:dyDescent="0.25">
      <c r="A39" t="s">
        <v>11</v>
      </c>
    </row>
    <row r="40" spans="1:12" x14ac:dyDescent="0.25">
      <c r="A40" t="s">
        <v>12</v>
      </c>
      <c r="B40" s="22" t="s">
        <v>40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 t="s">
        <v>40</v>
      </c>
      <c r="L40" s="22" t="s">
        <v>40</v>
      </c>
    </row>
    <row r="41" spans="1:12" x14ac:dyDescent="0.25">
      <c r="A41" t="s">
        <v>13</v>
      </c>
      <c r="B41" s="22" t="s">
        <v>40</v>
      </c>
      <c r="C41" s="22" t="s">
        <v>40</v>
      </c>
      <c r="D41" s="22" t="s">
        <v>40</v>
      </c>
      <c r="E41" s="22" t="s">
        <v>40</v>
      </c>
      <c r="F41" s="22" t="s">
        <v>40</v>
      </c>
      <c r="G41" s="22" t="s">
        <v>40</v>
      </c>
      <c r="H41" s="22" t="s">
        <v>40</v>
      </c>
      <c r="I41" s="22" t="s">
        <v>40</v>
      </c>
      <c r="J41" s="22" t="s">
        <v>40</v>
      </c>
      <c r="K41" s="22" t="s">
        <v>40</v>
      </c>
      <c r="L41" s="22" t="s">
        <v>40</v>
      </c>
    </row>
    <row r="43" spans="1:12" x14ac:dyDescent="0.25">
      <c r="A43" t="s">
        <v>14</v>
      </c>
    </row>
    <row r="44" spans="1:12" x14ac:dyDescent="0.25">
      <c r="A44" t="s">
        <v>15</v>
      </c>
      <c r="B44" s="6">
        <f>B12/B11*100</f>
        <v>20.18318491059128</v>
      </c>
      <c r="C44" s="6" t="e">
        <f>C12/C11*100</f>
        <v>#DIV/0!</v>
      </c>
      <c r="D44" s="6">
        <f t="shared" ref="D44:L44" si="7">D12/D11*100</f>
        <v>7.7491249742639488</v>
      </c>
      <c r="E44" s="6">
        <f>E12/E11*100</f>
        <v>85.439763488543974</v>
      </c>
      <c r="F44" s="6" t="e">
        <f t="shared" si="7"/>
        <v>#DIV/0!</v>
      </c>
      <c r="G44" s="6">
        <f t="shared" si="7"/>
        <v>139.68277066356228</v>
      </c>
      <c r="H44" s="6">
        <f t="shared" si="7"/>
        <v>50</v>
      </c>
      <c r="I44" s="6">
        <f t="shared" si="7"/>
        <v>50</v>
      </c>
      <c r="J44" s="6" t="e">
        <f t="shared" si="7"/>
        <v>#DIV/0!</v>
      </c>
      <c r="K44" s="6">
        <f t="shared" si="7"/>
        <v>0</v>
      </c>
      <c r="L44" s="6" t="e">
        <f t="shared" si="7"/>
        <v>#DIV/0!</v>
      </c>
    </row>
    <row r="45" spans="1:12" x14ac:dyDescent="0.25">
      <c r="A45" t="s">
        <v>16</v>
      </c>
      <c r="B45" s="6">
        <f>B18/B17*100</f>
        <v>84.641592394734829</v>
      </c>
      <c r="C45" s="6" t="e">
        <f>C18/C17*100</f>
        <v>#DIV/0!</v>
      </c>
      <c r="D45" s="6">
        <f t="shared" ref="D45:L45" si="8">D18/D17*100</f>
        <v>84.812115636112054</v>
      </c>
      <c r="E45" s="6">
        <f>E18/E17*100</f>
        <v>87.389853980628587</v>
      </c>
      <c r="F45" s="6" t="e">
        <f t="shared" si="8"/>
        <v>#DIV/0!</v>
      </c>
      <c r="G45" s="6">
        <f t="shared" si="8"/>
        <v>92.092930360988831</v>
      </c>
      <c r="H45" s="6">
        <f t="shared" si="8"/>
        <v>56.046073683381273</v>
      </c>
      <c r="I45" s="6">
        <f t="shared" si="8"/>
        <v>70.593646001088644</v>
      </c>
      <c r="J45" s="6" t="e">
        <f t="shared" si="8"/>
        <v>#DIV/0!</v>
      </c>
      <c r="K45" s="6">
        <f t="shared" si="8"/>
        <v>26.764994003751958</v>
      </c>
      <c r="L45" s="6" t="e">
        <f t="shared" si="8"/>
        <v>#DIV/0!</v>
      </c>
    </row>
    <row r="46" spans="1:12" x14ac:dyDescent="0.25">
      <c r="A46" t="s">
        <v>17</v>
      </c>
      <c r="B46" s="6">
        <f>AVERAGE(B44:B45)</f>
        <v>52.412388652663054</v>
      </c>
      <c r="C46" s="6" t="e">
        <f>AVERAGE(C44:C45)</f>
        <v>#DIV/0!</v>
      </c>
      <c r="D46" s="6">
        <f t="shared" ref="D46:L46" si="9">AVERAGE(D44:D45)</f>
        <v>46.280620305188002</v>
      </c>
      <c r="E46" s="6">
        <f>AVERAGE(E44:E45)</f>
        <v>86.414808734586273</v>
      </c>
      <c r="F46" s="6" t="e">
        <f t="shared" si="9"/>
        <v>#DIV/0!</v>
      </c>
      <c r="G46" s="6">
        <f t="shared" si="9"/>
        <v>115.88785051227555</v>
      </c>
      <c r="H46" s="6">
        <f t="shared" si="9"/>
        <v>53.02303684169064</v>
      </c>
      <c r="I46" s="6">
        <f t="shared" si="9"/>
        <v>60.296823000544322</v>
      </c>
      <c r="J46" s="6" t="e">
        <f t="shared" si="9"/>
        <v>#DIV/0!</v>
      </c>
      <c r="K46" s="6">
        <f t="shared" si="9"/>
        <v>13.382497001875979</v>
      </c>
      <c r="L46" s="6" t="e">
        <f t="shared" si="9"/>
        <v>#DIV/0!</v>
      </c>
    </row>
    <row r="47" spans="1:12" x14ac:dyDescent="0.25">
      <c r="B47" s="6"/>
      <c r="C47" s="6"/>
      <c r="D47" s="6"/>
      <c r="E47" s="6"/>
      <c r="F47" s="6"/>
      <c r="G47" s="6"/>
      <c r="H47" s="6"/>
    </row>
    <row r="48" spans="1:12" x14ac:dyDescent="0.25">
      <c r="A48" t="s">
        <v>18</v>
      </c>
    </row>
    <row r="49" spans="1:12" x14ac:dyDescent="0.25">
      <c r="A49" t="s">
        <v>19</v>
      </c>
      <c r="B49" s="6">
        <f>B12/B13*100</f>
        <v>20.18318491059128</v>
      </c>
      <c r="C49" s="6" t="e">
        <f>C12/C13*100</f>
        <v>#DIV/0!</v>
      </c>
      <c r="D49" s="6">
        <f t="shared" ref="D49:L49" si="10">D12/D13*100</f>
        <v>7.7491249742639488</v>
      </c>
      <c r="E49" s="6">
        <f>E12/E13*100</f>
        <v>85.439763488543974</v>
      </c>
      <c r="F49" s="6" t="e">
        <f t="shared" si="10"/>
        <v>#DIV/0!</v>
      </c>
      <c r="G49" s="6">
        <f t="shared" si="10"/>
        <v>139.68277066356228</v>
      </c>
      <c r="H49" s="6">
        <f t="shared" si="10"/>
        <v>50</v>
      </c>
      <c r="I49" s="6">
        <f t="shared" si="10"/>
        <v>50</v>
      </c>
      <c r="J49" s="6" t="e">
        <f t="shared" si="10"/>
        <v>#DIV/0!</v>
      </c>
      <c r="K49" s="6">
        <f t="shared" si="10"/>
        <v>0</v>
      </c>
      <c r="L49" s="6" t="e">
        <f t="shared" si="10"/>
        <v>#DIV/0!</v>
      </c>
    </row>
    <row r="50" spans="1:12" x14ac:dyDescent="0.25">
      <c r="A50" t="s">
        <v>20</v>
      </c>
      <c r="B50" s="6">
        <f>B18/B19*100</f>
        <v>84.641592415287704</v>
      </c>
      <c r="C50" s="6" t="e">
        <f>C18/C19*100</f>
        <v>#DIV/0!</v>
      </c>
      <c r="D50" s="6">
        <f t="shared" ref="D50:L50" si="11">D18/D19*100</f>
        <v>84.812115636112082</v>
      </c>
      <c r="E50" s="6">
        <f>E18/E19*100</f>
        <v>87.389853978389937</v>
      </c>
      <c r="F50" s="6" t="e">
        <f t="shared" si="11"/>
        <v>#DIV/0!</v>
      </c>
      <c r="G50" s="6">
        <f t="shared" si="11"/>
        <v>92.092930360988831</v>
      </c>
      <c r="H50" s="6">
        <f t="shared" si="11"/>
        <v>56.046074540162827</v>
      </c>
      <c r="I50" s="6">
        <f t="shared" si="11"/>
        <v>70.593646227362342</v>
      </c>
      <c r="J50" s="6" t="e">
        <f t="shared" si="11"/>
        <v>#DIV/0!</v>
      </c>
      <c r="K50" s="6">
        <f t="shared" si="11"/>
        <v>26.764994003751958</v>
      </c>
      <c r="L50" s="6" t="e">
        <f t="shared" si="11"/>
        <v>#DIV/0!</v>
      </c>
    </row>
    <row r="51" spans="1:12" x14ac:dyDescent="0.25">
      <c r="A51" t="s">
        <v>21</v>
      </c>
      <c r="B51" s="6">
        <f>(B49+B50)/2</f>
        <v>52.412388662939492</v>
      </c>
      <c r="C51" s="6" t="e">
        <f>(C49+C50)/2</f>
        <v>#DIV/0!</v>
      </c>
      <c r="D51" s="6">
        <f t="shared" ref="D51:L51" si="12">(D49+D50)/2</f>
        <v>46.280620305188016</v>
      </c>
      <c r="E51" s="6">
        <f>(E49+E50)/2</f>
        <v>86.414808733466955</v>
      </c>
      <c r="F51" s="6" t="e">
        <f t="shared" si="12"/>
        <v>#DIV/0!</v>
      </c>
      <c r="G51" s="6">
        <f t="shared" si="12"/>
        <v>115.88785051227555</v>
      </c>
      <c r="H51" s="6">
        <f t="shared" si="12"/>
        <v>53.023037270081417</v>
      </c>
      <c r="I51" s="6">
        <f t="shared" si="12"/>
        <v>60.296823113681171</v>
      </c>
      <c r="J51" s="6" t="e">
        <f t="shared" si="12"/>
        <v>#DIV/0!</v>
      </c>
      <c r="K51" s="6">
        <f t="shared" si="12"/>
        <v>13.382497001875979</v>
      </c>
      <c r="L51" s="6" t="e">
        <f t="shared" si="12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6">
        <f>B20/B18*100</f>
        <v>100</v>
      </c>
      <c r="C54" s="6"/>
      <c r="D54" s="6"/>
      <c r="E54" s="6"/>
      <c r="F54" s="6"/>
      <c r="G54" s="6"/>
      <c r="H54" s="6"/>
      <c r="I54" s="6"/>
      <c r="J54" s="6"/>
      <c r="K54" s="6"/>
      <c r="L54" s="23"/>
    </row>
    <row r="56" spans="1:12" x14ac:dyDescent="0.25">
      <c r="A56" t="s">
        <v>23</v>
      </c>
    </row>
    <row r="57" spans="1:12" x14ac:dyDescent="0.25">
      <c r="A57" t="s">
        <v>24</v>
      </c>
      <c r="B57" s="6">
        <f t="shared" ref="B57:L57" si="13">((B12/B10)-1)*100</f>
        <v>0.96360503738965875</v>
      </c>
      <c r="C57" s="32">
        <f t="shared" si="13"/>
        <v>-100</v>
      </c>
      <c r="D57" s="6" t="e">
        <f t="shared" si="13"/>
        <v>#DIV/0!</v>
      </c>
      <c r="E57" s="6">
        <f t="shared" si="13"/>
        <v>-76.822055137844615</v>
      </c>
      <c r="F57" s="6" t="e">
        <f t="shared" si="13"/>
        <v>#DIV/0!</v>
      </c>
      <c r="G57" s="6">
        <f t="shared" si="13"/>
        <v>4.9950778430014164</v>
      </c>
      <c r="H57" s="6">
        <f t="shared" si="13"/>
        <v>-62.686170212765958</v>
      </c>
      <c r="I57" s="6">
        <f t="shared" si="13"/>
        <v>69.398907103825152</v>
      </c>
      <c r="J57" s="6" t="e">
        <f t="shared" si="13"/>
        <v>#DIV/0!</v>
      </c>
      <c r="K57" s="6" t="e">
        <f t="shared" si="13"/>
        <v>#DIV/0!</v>
      </c>
      <c r="L57" s="6" t="e">
        <f t="shared" si="13"/>
        <v>#DIV/0!</v>
      </c>
    </row>
    <row r="58" spans="1:12" x14ac:dyDescent="0.25">
      <c r="A58" t="s">
        <v>25</v>
      </c>
      <c r="B58" s="6">
        <f>((B33/B32)-1)*100</f>
        <v>-17.436226061411521</v>
      </c>
      <c r="C58" s="32">
        <f>((C33/C32)-1)*100</f>
        <v>-100</v>
      </c>
      <c r="D58" s="6" t="e">
        <f t="shared" ref="D58:L58" si="14">((D33/D32)-1)*100</f>
        <v>#DIV/0!</v>
      </c>
      <c r="E58" s="6">
        <f>((E33/E32)-1)*100</f>
        <v>1.1811941242491519</v>
      </c>
      <c r="F58" s="6" t="e">
        <f t="shared" si="14"/>
        <v>#DIV/0!</v>
      </c>
      <c r="G58" s="6">
        <f t="shared" si="14"/>
        <v>-8.7804625910894991</v>
      </c>
      <c r="H58" s="6">
        <f t="shared" si="14"/>
        <v>-10.298025830166157</v>
      </c>
      <c r="I58" s="6">
        <f t="shared" si="14"/>
        <v>28.448408726065068</v>
      </c>
      <c r="J58" s="6" t="e">
        <f t="shared" si="14"/>
        <v>#DIV/0!</v>
      </c>
      <c r="K58" s="6" t="e">
        <f t="shared" si="14"/>
        <v>#DIV/0!</v>
      </c>
      <c r="L58" s="6">
        <f t="shared" si="14"/>
        <v>-100</v>
      </c>
    </row>
    <row r="59" spans="1:12" x14ac:dyDescent="0.25">
      <c r="A59" t="s">
        <v>26</v>
      </c>
      <c r="B59" s="6">
        <f t="shared" ref="B59:L59" si="15">((B35/B34)-1)*100</f>
        <v>-18.224221581615673</v>
      </c>
      <c r="C59" s="6" t="e">
        <f t="shared" si="15"/>
        <v>#DIV/0!</v>
      </c>
      <c r="D59" s="6" t="e">
        <f t="shared" si="15"/>
        <v>#DIV/0!</v>
      </c>
      <c r="E59" s="6">
        <f t="shared" si="15"/>
        <v>336.54083537603174</v>
      </c>
      <c r="F59" s="6" t="e">
        <f t="shared" si="15"/>
        <v>#DIV/0!</v>
      </c>
      <c r="G59" s="6">
        <f t="shared" si="15"/>
        <v>-13.120177361732521</v>
      </c>
      <c r="H59" s="6">
        <f t="shared" si="15"/>
        <v>140.3987333418213</v>
      </c>
      <c r="I59" s="6">
        <f t="shared" si="15"/>
        <v>-24.17400388106482</v>
      </c>
      <c r="J59" s="6" t="e">
        <f t="shared" si="15"/>
        <v>#DIV/0!</v>
      </c>
      <c r="K59" s="6" t="e">
        <f t="shared" si="15"/>
        <v>#DIV/0!</v>
      </c>
      <c r="L59" s="6" t="e">
        <f t="shared" si="15"/>
        <v>#DIV/0!</v>
      </c>
    </row>
    <row r="60" spans="1:12" x14ac:dyDescent="0.25">
      <c r="B60" s="7"/>
      <c r="C60" s="7"/>
      <c r="D60" s="7"/>
      <c r="E60" s="7"/>
      <c r="F60" s="7"/>
      <c r="G60" s="7"/>
      <c r="H60" s="7"/>
    </row>
    <row r="61" spans="1:12" x14ac:dyDescent="0.25">
      <c r="A61" t="s">
        <v>27</v>
      </c>
    </row>
    <row r="62" spans="1:12" x14ac:dyDescent="0.25">
      <c r="A62" t="s">
        <v>36</v>
      </c>
      <c r="B62" s="3">
        <f>B17/(B11*12)</f>
        <v>28880.387409916628</v>
      </c>
      <c r="C62" s="3" t="e">
        <f>C17/(C11*12)</f>
        <v>#DIV/0!</v>
      </c>
      <c r="D62" s="3">
        <f t="shared" ref="D62:L62" si="16">D17/(D11*12)</f>
        <v>23962.606656651053</v>
      </c>
      <c r="E62" s="3">
        <f t="shared" si="16"/>
        <v>360651.78657612711</v>
      </c>
      <c r="F62" s="3" t="e">
        <f t="shared" si="16"/>
        <v>#DIV/0!</v>
      </c>
      <c r="G62" s="3">
        <f t="shared" si="16"/>
        <v>66299.601765618936</v>
      </c>
      <c r="H62" s="3">
        <f t="shared" si="16"/>
        <v>5828.1058446186744</v>
      </c>
      <c r="I62" s="3">
        <f t="shared" si="16"/>
        <v>8386.6514516129027</v>
      </c>
      <c r="J62" s="3" t="e">
        <f t="shared" si="16"/>
        <v>#DIV/0!</v>
      </c>
      <c r="K62" s="3">
        <f t="shared" si="16"/>
        <v>15083946.273809524</v>
      </c>
      <c r="L62" s="3" t="e">
        <f t="shared" si="16"/>
        <v>#DIV/0!</v>
      </c>
    </row>
    <row r="63" spans="1:12" x14ac:dyDescent="0.25">
      <c r="A63" t="s">
        <v>37</v>
      </c>
      <c r="B63" s="3">
        <f>B18/(B12*12)</f>
        <v>121114.7789697668</v>
      </c>
      <c r="C63" s="3" t="e">
        <f>C18/(C12*12)</f>
        <v>#DIV/0!</v>
      </c>
      <c r="D63" s="3">
        <f t="shared" ref="D63:L63" si="17">D18/(D12*12)</f>
        <v>262264.36835851881</v>
      </c>
      <c r="E63" s="3">
        <f t="shared" si="17"/>
        <v>368883.35922145325</v>
      </c>
      <c r="F63" s="3">
        <f t="shared" si="17"/>
        <v>1342588.0622222221</v>
      </c>
      <c r="G63" s="3">
        <f t="shared" si="17"/>
        <v>43711.365255408549</v>
      </c>
      <c r="H63" s="3">
        <f t="shared" si="17"/>
        <v>6532.8489920408647</v>
      </c>
      <c r="I63" s="3">
        <f t="shared" si="17"/>
        <v>11840.88607419355</v>
      </c>
      <c r="J63" s="3">
        <f t="shared" si="17"/>
        <v>47616.636907701351</v>
      </c>
      <c r="K63" s="3" t="e">
        <f t="shared" si="17"/>
        <v>#DIV/0!</v>
      </c>
      <c r="L63" s="3" t="e">
        <f t="shared" si="17"/>
        <v>#DIV/0!</v>
      </c>
    </row>
    <row r="64" spans="1:12" x14ac:dyDescent="0.25">
      <c r="A64" t="s">
        <v>30</v>
      </c>
      <c r="B64" s="9">
        <f>(B62/B63)*B46</f>
        <v>12.497980033847737</v>
      </c>
      <c r="C64" s="9" t="e">
        <f>(C62/C63)*C46</f>
        <v>#DIV/0!</v>
      </c>
      <c r="D64" s="9">
        <f t="shared" ref="D64:L64" si="18">(D62/D63)*D46</f>
        <v>4.2285740420635962</v>
      </c>
      <c r="E64" s="9">
        <f>(E62/E63)*E46</f>
        <v>84.486476219853131</v>
      </c>
      <c r="F64" s="9" t="e">
        <f t="shared" si="18"/>
        <v>#DIV/0!</v>
      </c>
      <c r="G64" s="9">
        <f t="shared" si="18"/>
        <v>175.77392729655739</v>
      </c>
      <c r="H64" s="9">
        <f t="shared" si="18"/>
        <v>47.303078839412962</v>
      </c>
      <c r="I64" s="9">
        <f t="shared" si="18"/>
        <v>42.706976063833331</v>
      </c>
      <c r="J64" s="9" t="e">
        <f t="shared" si="18"/>
        <v>#DIV/0!</v>
      </c>
      <c r="K64" s="9" t="e">
        <f t="shared" si="18"/>
        <v>#DIV/0!</v>
      </c>
      <c r="L64" s="9" t="e">
        <f t="shared" si="18"/>
        <v>#DIV/0!</v>
      </c>
    </row>
    <row r="65" spans="1:12" x14ac:dyDescent="0.25">
      <c r="A65" t="s">
        <v>44</v>
      </c>
      <c r="B65" s="3">
        <f>B17/B11</f>
        <v>346564.64891899953</v>
      </c>
      <c r="C65" s="3" t="e">
        <f>C17/C11</f>
        <v>#DIV/0!</v>
      </c>
      <c r="D65" s="3">
        <f t="shared" ref="D65:L66" si="19">D17/D11</f>
        <v>287551.27987981268</v>
      </c>
      <c r="E65" s="3">
        <f t="shared" si="19"/>
        <v>4327821.438913526</v>
      </c>
      <c r="F65" s="3" t="e">
        <f t="shared" si="19"/>
        <v>#DIV/0!</v>
      </c>
      <c r="G65" s="3">
        <f t="shared" si="19"/>
        <v>795595.22118742729</v>
      </c>
      <c r="H65" s="3">
        <f t="shared" si="19"/>
        <v>69937.270135424085</v>
      </c>
      <c r="I65" s="3">
        <f t="shared" si="19"/>
        <v>100639.81741935483</v>
      </c>
      <c r="J65" s="3" t="e">
        <f t="shared" si="19"/>
        <v>#DIV/0!</v>
      </c>
      <c r="K65" s="3">
        <f t="shared" si="19"/>
        <v>181007355.2857143</v>
      </c>
      <c r="L65" s="3" t="e">
        <f t="shared" si="19"/>
        <v>#DIV/0!</v>
      </c>
    </row>
    <row r="66" spans="1:12" x14ac:dyDescent="0.25">
      <c r="A66" t="s">
        <v>45</v>
      </c>
      <c r="B66" s="3">
        <f>B18/B12</f>
        <v>1453377.3476372014</v>
      </c>
      <c r="C66" s="3" t="e">
        <f>C18/C12</f>
        <v>#DIV/0!</v>
      </c>
      <c r="D66" s="3">
        <f t="shared" si="19"/>
        <v>3147172.4203022253</v>
      </c>
      <c r="E66" s="3">
        <f t="shared" si="19"/>
        <v>4426600.3106574398</v>
      </c>
      <c r="F66" s="3">
        <f t="shared" si="19"/>
        <v>16111056.746666666</v>
      </c>
      <c r="G66" s="3">
        <f t="shared" si="19"/>
        <v>524536.38306490262</v>
      </c>
      <c r="H66" s="3">
        <f t="shared" si="19"/>
        <v>78394.187904490376</v>
      </c>
      <c r="I66" s="3">
        <f t="shared" si="19"/>
        <v>142090.63289032259</v>
      </c>
      <c r="J66" s="3">
        <f t="shared" si="19"/>
        <v>571399.64289241622</v>
      </c>
      <c r="K66" s="3" t="e">
        <f t="shared" si="19"/>
        <v>#DIV/0!</v>
      </c>
      <c r="L66" s="3" t="e">
        <f t="shared" si="19"/>
        <v>#DIV/0!</v>
      </c>
    </row>
    <row r="67" spans="1:12" x14ac:dyDescent="0.25">
      <c r="B67" s="6"/>
      <c r="C67" s="6"/>
      <c r="D67" s="6"/>
      <c r="E67" s="6"/>
      <c r="F67" s="6"/>
      <c r="G67" s="6"/>
      <c r="H67" s="6"/>
    </row>
    <row r="68" spans="1:12" x14ac:dyDescent="0.25">
      <c r="A68" t="s">
        <v>31</v>
      </c>
      <c r="B68" s="6"/>
      <c r="C68" s="6"/>
      <c r="D68" s="6"/>
      <c r="E68" s="6"/>
      <c r="F68" s="6"/>
      <c r="G68" s="6"/>
      <c r="H68" s="6"/>
    </row>
    <row r="69" spans="1:12" x14ac:dyDescent="0.25">
      <c r="A69" t="s">
        <v>32</v>
      </c>
      <c r="B69" s="7">
        <f>(B24/B23)*100</f>
        <v>97.13251523511056</v>
      </c>
      <c r="C69" s="7"/>
      <c r="D69" s="6"/>
      <c r="E69" s="6"/>
      <c r="F69" s="6"/>
      <c r="G69" s="6"/>
      <c r="H69" s="6"/>
    </row>
    <row r="70" spans="1:12" x14ac:dyDescent="0.25">
      <c r="A70" t="s">
        <v>33</v>
      </c>
      <c r="B70" s="7">
        <f>(B18/B24)*100</f>
        <v>87.14032802492423</v>
      </c>
      <c r="C70" s="7"/>
      <c r="D70" s="6"/>
      <c r="E70" s="6"/>
      <c r="F70" s="6"/>
      <c r="G70" s="6"/>
      <c r="H70" s="6"/>
    </row>
    <row r="71" spans="1:12" ht="15.75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thickTop="1" x14ac:dyDescent="0.25"/>
    <row r="73" spans="1:12" x14ac:dyDescent="0.25">
      <c r="A73" s="11" t="s">
        <v>34</v>
      </c>
    </row>
    <row r="74" spans="1:12" x14ac:dyDescent="0.25">
      <c r="A74" t="s">
        <v>84</v>
      </c>
    </row>
    <row r="75" spans="1:12" x14ac:dyDescent="0.25">
      <c r="A75" t="s">
        <v>85</v>
      </c>
      <c r="B75" s="9"/>
      <c r="C75" s="9"/>
      <c r="D75" s="9"/>
      <c r="E75" s="9"/>
      <c r="F75" s="9"/>
    </row>
    <row r="76" spans="1:12" x14ac:dyDescent="0.25">
      <c r="A76" t="s">
        <v>86</v>
      </c>
    </row>
    <row r="79" spans="1:12" x14ac:dyDescent="0.25">
      <c r="A79" s="62" t="s">
        <v>137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x14ac:dyDescent="0.25">
      <c r="A80" s="19" t="s">
        <v>138</v>
      </c>
    </row>
    <row r="81" spans="1:1" x14ac:dyDescent="0.25">
      <c r="A81" s="19"/>
    </row>
    <row r="82" spans="1:1" x14ac:dyDescent="0.25">
      <c r="A82" s="19"/>
    </row>
    <row r="84" spans="1:1" x14ac:dyDescent="0.25">
      <c r="A84" s="39" t="s">
        <v>136</v>
      </c>
    </row>
  </sheetData>
  <mergeCells count="4">
    <mergeCell ref="A4:A5"/>
    <mergeCell ref="D4:J4"/>
    <mergeCell ref="A2:K2"/>
    <mergeCell ref="A79:L7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2012-04-10T15:25:06Z</dcterms:created>
  <dcterms:modified xsi:type="dcterms:W3CDTF">2016-09-29T21:27:01Z</dcterms:modified>
</cp:coreProperties>
</file>