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2015\Indicadores 2015\Indicadores 2015\IV trimestre\CONAPDIS\"/>
    </mc:Choice>
  </mc:AlternateContent>
  <bookViews>
    <workbookView xWindow="0" yWindow="0" windowWidth="21600" windowHeight="9735" tabRatio="754" activeTab="6"/>
  </bookViews>
  <sheets>
    <sheet name="I Trimestre" sheetId="4" r:id="rId1"/>
    <sheet name="II Trimestre" sheetId="6" r:id="rId2"/>
    <sheet name="III Trimestre" sheetId="9" r:id="rId3"/>
    <sheet name="IV Trimestre" sheetId="7" r:id="rId4"/>
    <sheet name="I Semestre" sheetId="11" r:id="rId5"/>
    <sheet name="III Trimestre Acumulado" sheetId="10" r:id="rId6"/>
    <sheet name="Anual" sheetId="8" r:id="rId7"/>
  </sheets>
  <calcPr calcId="152511"/>
</workbook>
</file>

<file path=xl/calcChain.xml><?xml version="1.0" encoding="utf-8"?>
<calcChain xmlns="http://schemas.openxmlformats.org/spreadsheetml/2006/main">
  <c r="B29" i="11" l="1"/>
  <c r="B29" i="8" l="1"/>
  <c r="B29" i="10"/>
  <c r="B29" i="7"/>
  <c r="C65" i="9"/>
  <c r="D65" i="9"/>
  <c r="C62" i="9"/>
  <c r="D62" i="9"/>
  <c r="C45" i="9"/>
  <c r="D45" i="9"/>
  <c r="D17" i="8"/>
  <c r="D17" i="10"/>
  <c r="C63" i="7" l="1"/>
  <c r="D63" i="7"/>
  <c r="C62" i="7"/>
  <c r="D62" i="7"/>
  <c r="C57" i="7"/>
  <c r="D57" i="7"/>
  <c r="C50" i="7"/>
  <c r="D50" i="7"/>
  <c r="C49" i="7"/>
  <c r="D49" i="7"/>
  <c r="C45" i="7"/>
  <c r="D45" i="7"/>
  <c r="C44" i="7"/>
  <c r="D44" i="7"/>
  <c r="C41" i="7"/>
  <c r="D41" i="7"/>
  <c r="C40" i="7"/>
  <c r="D40" i="7"/>
  <c r="C33" i="7"/>
  <c r="C35" i="7" s="1"/>
  <c r="D33" i="7"/>
  <c r="C32" i="7"/>
  <c r="C34" i="7" s="1"/>
  <c r="D32" i="7"/>
  <c r="D34" i="7" s="1"/>
  <c r="D46" i="7" l="1"/>
  <c r="D64" i="7" s="1"/>
  <c r="C46" i="7"/>
  <c r="C64" i="7" s="1"/>
  <c r="D58" i="7"/>
  <c r="C59" i="7"/>
  <c r="C51" i="7"/>
  <c r="C58" i="7"/>
  <c r="D35" i="7"/>
  <c r="D59" i="7" s="1"/>
  <c r="D51" i="7"/>
  <c r="D10" i="10" l="1"/>
  <c r="C66" i="9"/>
  <c r="D66" i="9"/>
  <c r="C63" i="9"/>
  <c r="D63" i="9"/>
  <c r="C57" i="9"/>
  <c r="D57" i="9"/>
  <c r="C50" i="9"/>
  <c r="D50" i="9"/>
  <c r="C49" i="9"/>
  <c r="D49" i="9"/>
  <c r="C44" i="9"/>
  <c r="C46" i="9" s="1"/>
  <c r="D44" i="9"/>
  <c r="D46" i="9" s="1"/>
  <c r="C41" i="9"/>
  <c r="D41" i="9"/>
  <c r="C40" i="9"/>
  <c r="D40" i="9"/>
  <c r="C33" i="9"/>
  <c r="C35" i="9" s="1"/>
  <c r="D33" i="9"/>
  <c r="D35" i="9" s="1"/>
  <c r="C51" i="9" l="1"/>
  <c r="D51" i="9"/>
  <c r="D64" i="9"/>
  <c r="C64" i="9"/>
  <c r="B16" i="6"/>
  <c r="B17" i="6"/>
  <c r="B18" i="6" l="1"/>
  <c r="B32" i="6" l="1"/>
  <c r="B70" i="6"/>
  <c r="B45" i="6"/>
  <c r="B10" i="6"/>
  <c r="C10" i="11"/>
  <c r="B29" i="6"/>
  <c r="B10" i="9"/>
  <c r="B34" i="6" l="1"/>
  <c r="B29" i="9"/>
  <c r="B29" i="4" l="1"/>
  <c r="D66" i="7" l="1"/>
  <c r="C66" i="7"/>
  <c r="D65" i="7"/>
  <c r="C65" i="7"/>
  <c r="C66" i="4"/>
  <c r="C65" i="4"/>
  <c r="C66" i="6" l="1"/>
  <c r="D66" i="4"/>
  <c r="D65" i="6"/>
  <c r="D65" i="4"/>
  <c r="C65" i="6" l="1"/>
  <c r="D66" i="6"/>
  <c r="D49" i="6" l="1"/>
  <c r="C49" i="6"/>
  <c r="C49" i="4"/>
  <c r="D49" i="4"/>
  <c r="C20" i="7" l="1"/>
  <c r="D20" i="7"/>
  <c r="C20" i="9"/>
  <c r="D20" i="9"/>
  <c r="C20" i="6"/>
  <c r="D20" i="6"/>
  <c r="C20" i="4"/>
  <c r="D20" i="4"/>
  <c r="D19" i="11" l="1"/>
  <c r="C19" i="11"/>
  <c r="C17" i="11"/>
  <c r="D17" i="11"/>
  <c r="C18" i="11"/>
  <c r="D18" i="11"/>
  <c r="C20" i="11"/>
  <c r="D20" i="11"/>
  <c r="D16" i="11"/>
  <c r="C16" i="11"/>
  <c r="D19" i="10"/>
  <c r="C19" i="10"/>
  <c r="C17" i="10"/>
  <c r="C18" i="10"/>
  <c r="D18" i="10"/>
  <c r="C20" i="10"/>
  <c r="D20" i="10"/>
  <c r="D16" i="10"/>
  <c r="D32" i="10" s="1"/>
  <c r="D34" i="10" s="1"/>
  <c r="C16" i="10"/>
  <c r="C32" i="10" s="1"/>
  <c r="D19" i="8"/>
  <c r="C19" i="8"/>
  <c r="C17" i="8"/>
  <c r="C18" i="8"/>
  <c r="D18" i="8"/>
  <c r="C20" i="8"/>
  <c r="D20" i="8"/>
  <c r="D16" i="8"/>
  <c r="D32" i="8" s="1"/>
  <c r="C16" i="8"/>
  <c r="C32" i="8" s="1"/>
  <c r="C11" i="11"/>
  <c r="D11" i="11"/>
  <c r="C12" i="11"/>
  <c r="D12" i="11"/>
  <c r="C13" i="11"/>
  <c r="D13" i="11"/>
  <c r="D10" i="11"/>
  <c r="C11" i="10"/>
  <c r="D11" i="10"/>
  <c r="C12" i="10"/>
  <c r="D12" i="10"/>
  <c r="D57" i="10" s="1"/>
  <c r="C13" i="10"/>
  <c r="D13" i="10"/>
  <c r="C10" i="10"/>
  <c r="C11" i="8"/>
  <c r="C40" i="8" s="1"/>
  <c r="D11" i="8"/>
  <c r="D65" i="8" s="1"/>
  <c r="C12" i="8"/>
  <c r="D12" i="8"/>
  <c r="C13" i="8"/>
  <c r="D13" i="8"/>
  <c r="D10" i="8"/>
  <c r="C10" i="8"/>
  <c r="B20" i="8" l="1"/>
  <c r="C34" i="8"/>
  <c r="C44" i="8"/>
  <c r="C57" i="8"/>
  <c r="C41" i="8"/>
  <c r="D57" i="8"/>
  <c r="D41" i="8"/>
  <c r="D34" i="8"/>
  <c r="D44" i="8"/>
  <c r="D40" i="8"/>
  <c r="C44" i="10"/>
  <c r="C57" i="10"/>
  <c r="C34" i="10"/>
  <c r="D63" i="10"/>
  <c r="D33" i="10"/>
  <c r="D35" i="10" s="1"/>
  <c r="D45" i="10"/>
  <c r="C33" i="10"/>
  <c r="C35" i="10" s="1"/>
  <c r="C63" i="10"/>
  <c r="D45" i="8"/>
  <c r="D33" i="8"/>
  <c r="D66" i="8"/>
  <c r="C33" i="8"/>
  <c r="C66" i="8"/>
  <c r="D62" i="10"/>
  <c r="D44" i="10"/>
  <c r="C65" i="8"/>
  <c r="C45" i="8"/>
  <c r="C46" i="8" s="1"/>
  <c r="C62" i="10"/>
  <c r="C45" i="10"/>
  <c r="C65" i="11"/>
  <c r="D66" i="10"/>
  <c r="C66" i="10"/>
  <c r="C66" i="11"/>
  <c r="C65" i="10"/>
  <c r="D62" i="8"/>
  <c r="D63" i="8"/>
  <c r="C62" i="8"/>
  <c r="D65" i="11"/>
  <c r="C63" i="8"/>
  <c r="D65" i="10"/>
  <c r="D66" i="11"/>
  <c r="D49" i="8"/>
  <c r="C49" i="8"/>
  <c r="D49" i="10"/>
  <c r="C49" i="10"/>
  <c r="D49" i="11"/>
  <c r="C49" i="11"/>
  <c r="B19" i="8"/>
  <c r="B18" i="8"/>
  <c r="B17" i="8"/>
  <c r="B16" i="8"/>
  <c r="B13" i="8"/>
  <c r="B12" i="8"/>
  <c r="B11" i="8"/>
  <c r="B10" i="8"/>
  <c r="B20" i="10"/>
  <c r="B19" i="10"/>
  <c r="B18" i="10"/>
  <c r="B17" i="10"/>
  <c r="B16" i="10"/>
  <c r="B13" i="10"/>
  <c r="B12" i="10"/>
  <c r="B11" i="10"/>
  <c r="B10" i="10"/>
  <c r="B20" i="11"/>
  <c r="B19" i="11"/>
  <c r="B18" i="11"/>
  <c r="B17" i="11"/>
  <c r="B16" i="11"/>
  <c r="B13" i="11"/>
  <c r="B12" i="11"/>
  <c r="B11" i="11"/>
  <c r="B10" i="11"/>
  <c r="B19" i="7"/>
  <c r="B18" i="7"/>
  <c r="B17" i="7"/>
  <c r="B16" i="7"/>
  <c r="B13" i="7"/>
  <c r="B12" i="7"/>
  <c r="B11" i="7"/>
  <c r="B10" i="7"/>
  <c r="B19" i="9"/>
  <c r="B18" i="9"/>
  <c r="B33" i="9" s="1"/>
  <c r="B17" i="9"/>
  <c r="B16" i="9"/>
  <c r="B13" i="9"/>
  <c r="B12" i="9"/>
  <c r="B41" i="9" s="1"/>
  <c r="B11" i="9"/>
  <c r="B40" i="9" s="1"/>
  <c r="B19" i="6"/>
  <c r="B23" i="6"/>
  <c r="B69" i="6" s="1"/>
  <c r="B13" i="6"/>
  <c r="B12" i="6"/>
  <c r="B11" i="6"/>
  <c r="B40" i="6" s="1"/>
  <c r="B19" i="4"/>
  <c r="B18" i="4"/>
  <c r="B17" i="4"/>
  <c r="B16" i="4"/>
  <c r="B13" i="4"/>
  <c r="B12" i="4"/>
  <c r="B11" i="4"/>
  <c r="B10" i="4"/>
  <c r="C64" i="8" l="1"/>
  <c r="B49" i="4"/>
  <c r="D46" i="8"/>
  <c r="D64" i="8" s="1"/>
  <c r="C58" i="8"/>
  <c r="C35" i="8"/>
  <c r="C59" i="8" s="1"/>
  <c r="D58" i="8"/>
  <c r="D35" i="8"/>
  <c r="D59" i="8" s="1"/>
  <c r="B49" i="6"/>
  <c r="B63" i="6"/>
  <c r="B49" i="8"/>
  <c r="B49" i="7"/>
  <c r="B66" i="8"/>
  <c r="B63" i="8"/>
  <c r="B65" i="4"/>
  <c r="B65" i="6"/>
  <c r="B65" i="9"/>
  <c r="B65" i="7"/>
  <c r="B65" i="11"/>
  <c r="B20" i="4"/>
  <c r="B66" i="4"/>
  <c r="B20" i="6"/>
  <c r="B54" i="6" s="1"/>
  <c r="B66" i="6"/>
  <c r="B20" i="9"/>
  <c r="B66" i="9"/>
  <c r="B20" i="7"/>
  <c r="B66" i="7"/>
  <c r="B66" i="11"/>
  <c r="B65" i="10"/>
  <c r="B66" i="10"/>
  <c r="B65" i="8"/>
  <c r="B62" i="8"/>
  <c r="B49" i="10"/>
  <c r="B49" i="11"/>
  <c r="B49" i="9"/>
  <c r="B24" i="11" l="1"/>
  <c r="C63" i="11"/>
  <c r="D40" i="11"/>
  <c r="B24" i="10"/>
  <c r="B24" i="8"/>
  <c r="C32" i="9"/>
  <c r="C34" i="9" s="1"/>
  <c r="C59" i="9" s="1"/>
  <c r="D32" i="9"/>
  <c r="D34" i="9" s="1"/>
  <c r="D59" i="9" s="1"/>
  <c r="C62" i="11" l="1"/>
  <c r="C40" i="11"/>
  <c r="C41" i="10"/>
  <c r="C40" i="10"/>
  <c r="D40" i="10"/>
  <c r="C57" i="11"/>
  <c r="C33" i="11"/>
  <c r="D33" i="11"/>
  <c r="C41" i="11"/>
  <c r="C44" i="11"/>
  <c r="C45" i="11"/>
  <c r="C50" i="11"/>
  <c r="D50" i="11"/>
  <c r="C54" i="11"/>
  <c r="D54" i="11"/>
  <c r="B54" i="10"/>
  <c r="B50" i="10"/>
  <c r="B33" i="10"/>
  <c r="B70" i="10"/>
  <c r="C50" i="10"/>
  <c r="C51" i="10" s="1"/>
  <c r="D50" i="10"/>
  <c r="D51" i="10" s="1"/>
  <c r="C54" i="10"/>
  <c r="D54" i="10"/>
  <c r="C46" i="10" l="1"/>
  <c r="C51" i="11"/>
  <c r="C46" i="11"/>
  <c r="C64" i="11" s="1"/>
  <c r="C35" i="11"/>
  <c r="B70" i="11"/>
  <c r="B54" i="11"/>
  <c r="B50" i="11"/>
  <c r="B33" i="11"/>
  <c r="C64" i="10" l="1"/>
  <c r="B32" i="9"/>
  <c r="D54" i="8"/>
  <c r="C54" i="8"/>
  <c r="D50" i="8"/>
  <c r="C50" i="8"/>
  <c r="B40" i="8"/>
  <c r="B70" i="8" l="1"/>
  <c r="B58" i="9"/>
  <c r="C51" i="8"/>
  <c r="B23" i="9"/>
  <c r="B33" i="8"/>
  <c r="B50" i="8"/>
  <c r="B54" i="8"/>
  <c r="B40" i="11" l="1"/>
  <c r="B40" i="10"/>
  <c r="D51" i="11" l="1"/>
  <c r="D57" i="11"/>
  <c r="D63" i="11"/>
  <c r="D41" i="11"/>
  <c r="D44" i="11"/>
  <c r="D35" i="11"/>
  <c r="D54" i="7"/>
  <c r="C54" i="7"/>
  <c r="B40" i="7"/>
  <c r="D54" i="9"/>
  <c r="C54" i="9"/>
  <c r="B70" i="9"/>
  <c r="B62" i="9"/>
  <c r="D63" i="6"/>
  <c r="C63" i="6"/>
  <c r="C62" i="6"/>
  <c r="D57" i="6"/>
  <c r="C57" i="6"/>
  <c r="D54" i="6"/>
  <c r="C54" i="6"/>
  <c r="D50" i="6"/>
  <c r="C50" i="6"/>
  <c r="C45" i="6"/>
  <c r="D44" i="6"/>
  <c r="C44" i="6"/>
  <c r="D41" i="6"/>
  <c r="C41" i="6"/>
  <c r="D40" i="6"/>
  <c r="C40" i="6"/>
  <c r="D33" i="6"/>
  <c r="C33" i="6"/>
  <c r="C46" i="6" l="1"/>
  <c r="C64" i="6" s="1"/>
  <c r="B70" i="7"/>
  <c r="B51" i="11"/>
  <c r="B41" i="11"/>
  <c r="B57" i="11"/>
  <c r="B63" i="11"/>
  <c r="B35" i="11"/>
  <c r="B44" i="11"/>
  <c r="D41" i="10"/>
  <c r="D51" i="6"/>
  <c r="C51" i="6"/>
  <c r="D32" i="11"/>
  <c r="C35" i="6"/>
  <c r="D35" i="6"/>
  <c r="B62" i="6"/>
  <c r="B57" i="6"/>
  <c r="B57" i="7"/>
  <c r="B32" i="7"/>
  <c r="B34" i="7" s="1"/>
  <c r="B45" i="7"/>
  <c r="B33" i="7"/>
  <c r="B41" i="7"/>
  <c r="B44" i="7"/>
  <c r="B50" i="7"/>
  <c r="B54" i="7"/>
  <c r="B63" i="7"/>
  <c r="B57" i="9"/>
  <c r="B69" i="9"/>
  <c r="B44" i="9"/>
  <c r="B45" i="9"/>
  <c r="B50" i="9"/>
  <c r="B54" i="9"/>
  <c r="B63" i="9"/>
  <c r="B34" i="9"/>
  <c r="C32" i="6"/>
  <c r="C34" i="6" s="1"/>
  <c r="D32" i="6"/>
  <c r="D34" i="6" s="1"/>
  <c r="D45" i="6"/>
  <c r="D46" i="6" s="1"/>
  <c r="D62" i="6"/>
  <c r="B33" i="6"/>
  <c r="B35" i="6" s="1"/>
  <c r="B41" i="6"/>
  <c r="B44" i="6"/>
  <c r="B50" i="6"/>
  <c r="D59" i="6" l="1"/>
  <c r="C59" i="6"/>
  <c r="B41" i="10"/>
  <c r="B51" i="10"/>
  <c r="B35" i="10"/>
  <c r="B57" i="10"/>
  <c r="B63" i="10"/>
  <c r="B44" i="10"/>
  <c r="D51" i="8"/>
  <c r="B46" i="6"/>
  <c r="B64" i="6" s="1"/>
  <c r="B59" i="6"/>
  <c r="B58" i="6"/>
  <c r="D46" i="10"/>
  <c r="D62" i="11"/>
  <c r="D45" i="11"/>
  <c r="D46" i="11" s="1"/>
  <c r="D34" i="11"/>
  <c r="D59" i="11" s="1"/>
  <c r="D58" i="11"/>
  <c r="B32" i="10"/>
  <c r="C32" i="11"/>
  <c r="B32" i="11"/>
  <c r="D58" i="6"/>
  <c r="C58" i="6"/>
  <c r="D59" i="10"/>
  <c r="D58" i="10"/>
  <c r="B32" i="8"/>
  <c r="B35" i="7"/>
  <c r="B59" i="7" s="1"/>
  <c r="B58" i="7"/>
  <c r="B46" i="9"/>
  <c r="B64" i="9" s="1"/>
  <c r="D58" i="9"/>
  <c r="C58" i="9"/>
  <c r="B35" i="9"/>
  <c r="B59" i="9" s="1"/>
  <c r="B51" i="7"/>
  <c r="B51" i="9"/>
  <c r="B46" i="7"/>
  <c r="B62" i="7"/>
  <c r="B23" i="7"/>
  <c r="B69" i="7" s="1"/>
  <c r="B51" i="6"/>
  <c r="D64" i="6"/>
  <c r="D64" i="11" l="1"/>
  <c r="B57" i="8"/>
  <c r="B51" i="8"/>
  <c r="B44" i="8"/>
  <c r="B41" i="8"/>
  <c r="B35" i="8"/>
  <c r="B34" i="8"/>
  <c r="B58" i="8"/>
  <c r="C34" i="11"/>
  <c r="C59" i="11" s="1"/>
  <c r="C58" i="11"/>
  <c r="B34" i="10"/>
  <c r="B59" i="10" s="1"/>
  <c r="B58" i="10"/>
  <c r="B23" i="8"/>
  <c r="B69" i="8" s="1"/>
  <c r="B45" i="8"/>
  <c r="B34" i="11"/>
  <c r="B59" i="11" s="1"/>
  <c r="B58" i="11"/>
  <c r="C59" i="10"/>
  <c r="C58" i="10"/>
  <c r="B45" i="11"/>
  <c r="B46" i="11" s="1"/>
  <c r="B23" i="11"/>
  <c r="B69" i="11" s="1"/>
  <c r="B62" i="11"/>
  <c r="B23" i="10"/>
  <c r="B69" i="10" s="1"/>
  <c r="B45" i="10"/>
  <c r="B46" i="10" s="1"/>
  <c r="B62" i="10"/>
  <c r="D64" i="10"/>
  <c r="B64" i="7"/>
  <c r="D63" i="4"/>
  <c r="C63" i="4"/>
  <c r="D62" i="4"/>
  <c r="C62" i="4"/>
  <c r="D57" i="4"/>
  <c r="C57" i="4"/>
  <c r="D54" i="4"/>
  <c r="C54" i="4"/>
  <c r="D50" i="4"/>
  <c r="C50" i="4"/>
  <c r="D45" i="4"/>
  <c r="C45" i="4"/>
  <c r="D44" i="4"/>
  <c r="C44" i="4"/>
  <c r="D41" i="4"/>
  <c r="C41" i="4"/>
  <c r="D40" i="4"/>
  <c r="C40" i="4"/>
  <c r="D33" i="4"/>
  <c r="C33" i="4"/>
  <c r="D32" i="4"/>
  <c r="D34" i="4" s="1"/>
  <c r="C32" i="4"/>
  <c r="C34" i="4" s="1"/>
  <c r="B32" i="4"/>
  <c r="B40" i="4"/>
  <c r="B46" i="8" l="1"/>
  <c r="B64" i="8" s="1"/>
  <c r="D46" i="4"/>
  <c r="D64" i="4" s="1"/>
  <c r="C46" i="4"/>
  <c r="C64" i="4" s="1"/>
  <c r="B59" i="8"/>
  <c r="B64" i="10"/>
  <c r="B64" i="11"/>
  <c r="B70" i="4"/>
  <c r="D51" i="4"/>
  <c r="C51" i="4"/>
  <c r="B62" i="4"/>
  <c r="B57" i="4"/>
  <c r="B34" i="4"/>
  <c r="B63" i="4"/>
  <c r="B54" i="4"/>
  <c r="C58" i="4"/>
  <c r="D58" i="4"/>
  <c r="B23" i="4"/>
  <c r="B69" i="4" s="1"/>
  <c r="C35" i="4"/>
  <c r="C59" i="4" s="1"/>
  <c r="D35" i="4"/>
  <c r="D59" i="4" s="1"/>
  <c r="B33" i="4"/>
  <c r="B41" i="4"/>
  <c r="B44" i="4"/>
  <c r="B45" i="4"/>
  <c r="B50" i="4"/>
  <c r="B51" i="4" l="1"/>
  <c r="B46" i="4"/>
  <c r="B64" i="4" s="1"/>
  <c r="B58" i="4"/>
  <c r="B35" i="4"/>
  <c r="B59" i="4" s="1"/>
</calcChain>
</file>

<file path=xl/sharedStrings.xml><?xml version="1.0" encoding="utf-8"?>
<sst xmlns="http://schemas.openxmlformats.org/spreadsheetml/2006/main" count="454" uniqueCount="131">
  <si>
    <t>Indicador</t>
  </si>
  <si>
    <t>Total</t>
  </si>
  <si>
    <t>Productos</t>
  </si>
  <si>
    <t>programa</t>
  </si>
  <si>
    <t>Servicios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</si>
  <si>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</si>
  <si>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</si>
  <si>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</si>
  <si>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</si>
  <si>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</si>
  <si>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</si>
  <si>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</si>
  <si>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</si>
  <si>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</si>
  <si>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</si>
  <si>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</si>
  <si>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</si>
  <si>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</si>
  <si>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</si>
  <si>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</si>
  <si>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</si>
  <si>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</si>
  <si>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</si>
  <si>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</si>
  <si>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</si>
  <si>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</si>
  <si>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</si>
  <si>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</si>
  <si>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</si>
  <si>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</si>
  <si>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</si>
  <si>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</si>
  <si>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</si>
  <si>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</si>
  <si>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Alternat. Residenciales</t>
  </si>
  <si>
    <t>Fuentes:</t>
  </si>
  <si>
    <t>De composición</t>
  </si>
  <si>
    <t>De Composición</t>
  </si>
  <si>
    <t>Total Programa</t>
  </si>
  <si>
    <t>Notas:</t>
  </si>
  <si>
    <t>Los beneficiarios se miden como la cantidad de individuos distintos atendidos en el período.</t>
  </si>
  <si>
    <t xml:space="preserve">Gasto programado mensual por beneficiario (GPB) </t>
  </si>
  <si>
    <t xml:space="preserve">Gasto efectivo mensual por beneficiario (GEB) </t>
  </si>
  <si>
    <t>Modificaciones presupuestarias o de metas retroactivas no se toman en cuenta para evaluación del programa.</t>
  </si>
  <si>
    <t>Gasto efectivo real 3T 2013</t>
  </si>
  <si>
    <t>Gasto efectivo real por beneficiario 3T 2013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</si>
  <si>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</si>
  <si>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</si>
  <si>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</si>
  <si>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</si>
  <si>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</si>
  <si>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</si>
  <si>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 xml:space="preserve">Gasto programado anual por beneficiario (GPB) </t>
  </si>
  <si>
    <t xml:space="preserve">Gasto efectivo anual por beneficiario (GEB) </t>
  </si>
  <si>
    <t>Efectivos 1T 2014</t>
  </si>
  <si>
    <t>Efectivos 2T 2014</t>
  </si>
  <si>
    <t>IPC (2T 2014)</t>
  </si>
  <si>
    <t>Gasto efectivo real 2T 2014</t>
  </si>
  <si>
    <t>Gasto efectivo real por beneficiario 2T 2014</t>
  </si>
  <si>
    <t>IPC (1T 2014)</t>
  </si>
  <si>
    <t>Gasto efectivo real 1T 2014</t>
  </si>
  <si>
    <t>Gasto efectivo real por beneficiario 1T 2014</t>
  </si>
  <si>
    <t>Efectivos 3T 2014</t>
  </si>
  <si>
    <t>IPC (3T 2014)</t>
  </si>
  <si>
    <t>Gasto efectivo real 3T 2014</t>
  </si>
  <si>
    <t>Gasto efectivo real por beneficiario 3T 2014</t>
  </si>
  <si>
    <t>Efectivos 4T 2014</t>
  </si>
  <si>
    <t>IPC (4T 2014)</t>
  </si>
  <si>
    <t>Gasto efectivo real 4T 2014</t>
  </si>
  <si>
    <t>Gasto efectivo real por beneficiario 4T 2014</t>
  </si>
  <si>
    <t>Efectivos IS 2014</t>
  </si>
  <si>
    <t>IPC ( 2014)</t>
  </si>
  <si>
    <t>Gasto efectivo real  2014</t>
  </si>
  <si>
    <t>Gasto efectivo real por beneficiario  2014</t>
  </si>
  <si>
    <t>Efectivos 3TA 2014</t>
  </si>
  <si>
    <t>IPC (3TA 2014)</t>
  </si>
  <si>
    <t>Gasto efectivo real 3TA 2014</t>
  </si>
  <si>
    <t>Gasto efectivo real por beneficiario 3TA 2014</t>
  </si>
  <si>
    <t>Efectivos  2014</t>
  </si>
  <si>
    <t>Programados 1T 2015</t>
  </si>
  <si>
    <t>Efectivos 1T 2015</t>
  </si>
  <si>
    <t>Programados año 2015</t>
  </si>
  <si>
    <t>En transferencias 1T 2015</t>
  </si>
  <si>
    <t>IPC (1T 2015)</t>
  </si>
  <si>
    <t>Gasto efectivo real 1T 2015</t>
  </si>
  <si>
    <t>Gasto efectivo real por beneficiario 1T 2015</t>
  </si>
  <si>
    <t>Informes trimestrales 2014 y 2015, CNREE</t>
  </si>
  <si>
    <t>Metas y modificaciones 2015, DESAF</t>
  </si>
  <si>
    <t>Informes trimestrales 2014 y 2015, CONAPDIS</t>
  </si>
  <si>
    <t>Indicadores aplicados a CONAPDIS Primer trimestre 2015</t>
  </si>
  <si>
    <t>Indicadores aplicados a CONAPDIS Segundo trimestre 2015</t>
  </si>
  <si>
    <t>Programados 2T 2015</t>
  </si>
  <si>
    <t>Efectivos 2T 2015</t>
  </si>
  <si>
    <t>En transferencias 2T 2015</t>
  </si>
  <si>
    <t>IPC (2T 2015)</t>
  </si>
  <si>
    <t>Gasto efectivo real 2T 2015</t>
  </si>
  <si>
    <t>Gasto efectivo real por beneficiario 2T 2015</t>
  </si>
  <si>
    <t>Indicadores aplicados a CONAPDIS Tercer trimestre 2015</t>
  </si>
  <si>
    <t>Programados 3T 2015</t>
  </si>
  <si>
    <t>Efectivos 3T 2015</t>
  </si>
  <si>
    <t>En transferencias 3T 2015</t>
  </si>
  <si>
    <t>IPC (3T 2015)</t>
  </si>
  <si>
    <t>Indicadores aplicados a CONAPDIS Cuarto trimestre 2015</t>
  </si>
  <si>
    <t>Programados 4T 2015</t>
  </si>
  <si>
    <t>Efectivos 4T 2015</t>
  </si>
  <si>
    <t>En transferencias 4T 2015</t>
  </si>
  <si>
    <t>IPC (4T 2015)</t>
  </si>
  <si>
    <t>Indicadores aplicados a CONAPDIS. Primer Semestre 2015</t>
  </si>
  <si>
    <t>Programados  IS 2015</t>
  </si>
  <si>
    <t>Efectivos  IS 2015</t>
  </si>
  <si>
    <t>Efectivos IS 2015</t>
  </si>
  <si>
    <t>En transferencias IS 2015</t>
  </si>
  <si>
    <t>Programados IS  2015</t>
  </si>
  <si>
    <t>IPC ( 2015)</t>
  </si>
  <si>
    <t>Indicadores aplicados a CONAPDIS. Tercer Trimestre Acumulado 2015</t>
  </si>
  <si>
    <t>Programados 3TA 2015</t>
  </si>
  <si>
    <t>Efectivos 3TA 2015</t>
  </si>
  <si>
    <t>En transferencias 3TA 2015</t>
  </si>
  <si>
    <t>IPC (3TA 2015)</t>
  </si>
  <si>
    <t>Gasto efectivo real 3TA 2015</t>
  </si>
  <si>
    <t>Gasto efectivo real por beneficiario 3TA 2015</t>
  </si>
  <si>
    <t>Gasto efectivo real  2015</t>
  </si>
  <si>
    <t>Gasto efectivo real por beneficiario  2015</t>
  </si>
  <si>
    <t>Indicadores aplicados a CONAPDIS. Año 2015</t>
  </si>
  <si>
    <t>Programados  2015</t>
  </si>
  <si>
    <t>Efectivos  2015</t>
  </si>
  <si>
    <t>En transferencias  2015</t>
  </si>
  <si>
    <t>Fecha de actualización: 16/11/2015</t>
  </si>
  <si>
    <t>Fecha de actualización: 09/03/2016</t>
  </si>
  <si>
    <t>Gasto efectivo real 4T 2015</t>
  </si>
  <si>
    <t>Gasto efectivo real por beneficiario 4T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</si>
</sst>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" fontId="0" fillId="0" borderId="0" xfId="0" applyNumberFormat="1"/>
    <xf numFmtId="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1" fillId="0" borderId="0" xfId="0" applyNumberFormat="1" applyFont="1"/>
    <xf numFmtId="4" fontId="0" fillId="0" borderId="3" xfId="0" applyNumberFormat="1" applyBorder="1"/>
    <xf numFmtId="3" fontId="0" fillId="0" borderId="0" xfId="0" applyNumberFormat="1" applyFill="1"/>
    <xf numFmtId="3" fontId="0" fillId="0" borderId="0" xfId="0" applyNumberFormat="1"/>
    <xf numFmtId="4" fontId="0" fillId="0" borderId="0" xfId="0" applyNumberFormat="1" applyBorder="1"/>
    <xf numFmtId="4" fontId="0" fillId="0" borderId="0" xfId="0" applyNumberFormat="1" applyFill="1"/>
    <xf numFmtId="164" fontId="0" fillId="0" borderId="0" xfId="1" applyNumberFormat="1" applyFont="1"/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165" fontId="4" fillId="0" borderId="0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4" fontId="5" fillId="0" borderId="0" xfId="0" applyNumberFormat="1" applyFont="1"/>
    <xf numFmtId="3" fontId="6" fillId="0" borderId="0" xfId="0" applyNumberFormat="1" applyFont="1" applyFill="1"/>
    <xf numFmtId="4" fontId="6" fillId="0" borderId="0" xfId="0" applyNumberFormat="1" applyFont="1"/>
    <xf numFmtId="4" fontId="6" fillId="0" borderId="0" xfId="0" applyNumberFormat="1" applyFont="1" applyFill="1"/>
    <xf numFmtId="4" fontId="7" fillId="0" borderId="0" xfId="0" applyNumberFormat="1" applyFont="1"/>
    <xf numFmtId="3" fontId="7" fillId="0" borderId="0" xfId="0" applyNumberFormat="1" applyFont="1"/>
    <xf numFmtId="4" fontId="0" fillId="0" borderId="1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4" fontId="1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CONAPDIS: Indicadores de cobertura potencial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Anual!$B$40:$D$40</c:f>
              <c:numCache>
                <c:formatCode>#,##0.00</c:formatCode>
                <c:ptCount val="3"/>
                <c:pt idx="0">
                  <c:v>6.1321192975936079</c:v>
                </c:pt>
                <c:pt idx="1">
                  <c:v>4.9769192847219115</c:v>
                </c:pt>
                <c:pt idx="2">
                  <c:v>11.74230057677658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Anual!$B$41:$D$41</c:f>
              <c:numCache>
                <c:formatCode>#,##0.00</c:formatCode>
                <c:ptCount val="3"/>
                <c:pt idx="0">
                  <c:v>6.0856638483694141</c:v>
                </c:pt>
                <c:pt idx="1">
                  <c:v>4.8648769775467215</c:v>
                </c:pt>
                <c:pt idx="2">
                  <c:v>12.014365001632386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1"/>
        <c:axId val="329414912"/>
        <c:axId val="329415696"/>
      </c:barChart>
      <c:catAx>
        <c:axId val="32941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9415696"/>
        <c:crosses val="autoZero"/>
        <c:auto val="1"/>
        <c:lblAlgn val="ctr"/>
        <c:lblOffset val="100"/>
        <c:noMultiLvlLbl val="0"/>
      </c:catAx>
      <c:valAx>
        <c:axId val="32941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941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CONAPDIS: Indicadores de resultado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Anual!$B$44:$D$44</c:f>
              <c:numCache>
                <c:formatCode>#,##0.00</c:formatCode>
                <c:ptCount val="3"/>
                <c:pt idx="0">
                  <c:v>99.242424242424249</c:v>
                </c:pt>
                <c:pt idx="1">
                  <c:v>97.74876181900045</c:v>
                </c:pt>
                <c:pt idx="2">
                  <c:v>102.31696014828545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Anual!$B$45:$D$45</c:f>
              <c:numCache>
                <c:formatCode>#,##0.00</c:formatCode>
                <c:ptCount val="3"/>
                <c:pt idx="0">
                  <c:v>99.649967432438928</c:v>
                </c:pt>
                <c:pt idx="1">
                  <c:v>99.822081229228715</c:v>
                </c:pt>
                <c:pt idx="2">
                  <c:v>99.591703882933317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Anual!$B$46:$D$46</c:f>
              <c:numCache>
                <c:formatCode>#,##0.00</c:formatCode>
                <c:ptCount val="3"/>
                <c:pt idx="0">
                  <c:v>99.446195837431588</c:v>
                </c:pt>
                <c:pt idx="1">
                  <c:v>98.785421524114582</c:v>
                </c:pt>
                <c:pt idx="2">
                  <c:v>100.95433201560938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329414520"/>
        <c:axId val="329413736"/>
      </c:barChart>
      <c:catAx>
        <c:axId val="329414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9413736"/>
        <c:crosses val="autoZero"/>
        <c:auto val="1"/>
        <c:lblAlgn val="ctr"/>
        <c:lblOffset val="100"/>
        <c:noMultiLvlLbl val="0"/>
      </c:catAx>
      <c:valAx>
        <c:axId val="329413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9414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CONAPDIS: Indicadores de avance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Anual!$B$49:$D$49</c:f>
              <c:numCache>
                <c:formatCode>#,##0.00</c:formatCode>
                <c:ptCount val="3"/>
                <c:pt idx="0">
                  <c:v>99.242424242424249</c:v>
                </c:pt>
                <c:pt idx="1">
                  <c:v>97.74876181900045</c:v>
                </c:pt>
                <c:pt idx="2">
                  <c:v>102.31696014828545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Anual!$B$50:$D$50</c:f>
              <c:numCache>
                <c:formatCode>#,##0.00</c:formatCode>
                <c:ptCount val="3"/>
                <c:pt idx="0">
                  <c:v>99.649967432438928</c:v>
                </c:pt>
                <c:pt idx="1">
                  <c:v>99.822081229228715</c:v>
                </c:pt>
                <c:pt idx="2">
                  <c:v>99.591703882933317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Anual!$B$51:$D$51</c:f>
              <c:numCache>
                <c:formatCode>#,##0.00</c:formatCode>
                <c:ptCount val="3"/>
                <c:pt idx="0">
                  <c:v>99.446195837431588</c:v>
                </c:pt>
                <c:pt idx="1">
                  <c:v>98.785421524114582</c:v>
                </c:pt>
                <c:pt idx="2">
                  <c:v>100.95433201560938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329412952"/>
        <c:axId val="329412560"/>
      </c:barChart>
      <c:catAx>
        <c:axId val="329412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9412560"/>
        <c:crosses val="autoZero"/>
        <c:auto val="1"/>
        <c:lblAlgn val="ctr"/>
        <c:lblOffset val="100"/>
        <c:noMultiLvlLbl val="0"/>
      </c:catAx>
      <c:valAx>
        <c:axId val="32941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29412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CONAPDIS:</a:t>
            </a:r>
            <a:r>
              <a:rPr lang="en-US" baseline="0"/>
              <a:t> </a:t>
            </a:r>
            <a:r>
              <a:rPr lang="en-US"/>
              <a:t>Índice transferencia efectiva del gasto (ITG)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Anual!$B$54:$D$54</c:f>
              <c:numCache>
                <c:formatCode>#,##0.00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0084944"/>
        <c:axId val="470085336"/>
      </c:barChart>
      <c:catAx>
        <c:axId val="47008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70085336"/>
        <c:crosses val="autoZero"/>
        <c:auto val="1"/>
        <c:lblAlgn val="ctr"/>
        <c:lblOffset val="100"/>
        <c:noMultiLvlLbl val="0"/>
      </c:catAx>
      <c:valAx>
        <c:axId val="470085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7008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CONAPDIS: Indicadores de expansión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Anual!$B$57:$D$57</c:f>
              <c:numCache>
                <c:formatCode>#,##0.00</c:formatCode>
                <c:ptCount val="3"/>
                <c:pt idx="0">
                  <c:v>-5.1274623406720732</c:v>
                </c:pt>
                <c:pt idx="1">
                  <c:v>-7.656316461080392</c:v>
                </c:pt>
                <c:pt idx="2">
                  <c:v>0.27247956403269047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Anual!$B$58:$D$58</c:f>
              <c:numCache>
                <c:formatCode>#,##0.00</c:formatCode>
                <c:ptCount val="3"/>
                <c:pt idx="0">
                  <c:v>4.5506310203708988</c:v>
                </c:pt>
                <c:pt idx="1">
                  <c:v>-4.4106559567839376</c:v>
                </c:pt>
                <c:pt idx="2">
                  <c:v>7.9855072154726647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Anual!$B$59:$D$59</c:f>
              <c:numCache>
                <c:formatCode>#,##0.00</c:formatCode>
                <c:ptCount val="3"/>
                <c:pt idx="0">
                  <c:v>10.201153673990948</c:v>
                </c:pt>
                <c:pt idx="1">
                  <c:v>3.5147617897747452</c:v>
                </c:pt>
                <c:pt idx="2">
                  <c:v>7.6920683371697329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470087688"/>
        <c:axId val="470088080"/>
      </c:barChart>
      <c:catAx>
        <c:axId val="47008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70088080"/>
        <c:crosses val="autoZero"/>
        <c:auto val="1"/>
        <c:lblAlgn val="ctr"/>
        <c:lblOffset val="100"/>
        <c:noMultiLvlLbl val="0"/>
      </c:catAx>
      <c:valAx>
        <c:axId val="47008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70087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CONAPDIS: Indicadores de gasto medio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Anual!$B$62:$D$62</c:f>
              <c:numCache>
                <c:formatCode>#,##0.00</c:formatCode>
                <c:ptCount val="3"/>
                <c:pt idx="0">
                  <c:v>1388053.4387878787</c:v>
                </c:pt>
                <c:pt idx="1">
                  <c:v>521589.37415578566</c:v>
                </c:pt>
                <c:pt idx="2">
                  <c:v>3171572.1482854495</c:v>
                </c:pt>
              </c:numCache>
            </c:numRef>
          </c:val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Anual!$B$63:$D$63</c:f>
              <c:numCache>
                <c:formatCode>#,##0.00</c:formatCode>
                <c:ptCount val="3"/>
                <c:pt idx="0">
                  <c:v>1393753.5386259542</c:v>
                </c:pt>
                <c:pt idx="1">
                  <c:v>532652.64854905568</c:v>
                </c:pt>
                <c:pt idx="2">
                  <c:v>3087095.9592391304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"/>
        <c:axId val="470465176"/>
        <c:axId val="470465568"/>
      </c:barChart>
      <c:catAx>
        <c:axId val="470465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70465568"/>
        <c:crosses val="autoZero"/>
        <c:auto val="1"/>
        <c:lblAlgn val="ctr"/>
        <c:lblOffset val="100"/>
        <c:noMultiLvlLbl val="0"/>
      </c:catAx>
      <c:valAx>
        <c:axId val="47046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70465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CONAPDIS: Índice de eficiencia (IE) 2015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Anual!$B$64:$D$64</c:f>
              <c:numCache>
                <c:formatCode>#,##0.00</c:formatCode>
                <c:ptCount val="3"/>
                <c:pt idx="0">
                  <c:v>99.039486021757142</c:v>
                </c:pt>
                <c:pt idx="1">
                  <c:v>96.733633689485117</c:v>
                </c:pt>
                <c:pt idx="2">
                  <c:v>103.71687563232852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0466352"/>
        <c:axId val="470466744"/>
      </c:barChart>
      <c:catAx>
        <c:axId val="47046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70466744"/>
        <c:crosses val="autoZero"/>
        <c:auto val="1"/>
        <c:lblAlgn val="ctr"/>
        <c:lblOffset val="100"/>
        <c:noMultiLvlLbl val="0"/>
      </c:catAx>
      <c:valAx>
        <c:axId val="47046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7046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CONAPDIS: Indicadores de giro de recursos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Anual!$A$69:$A$70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Anual!$B$69:$B$70</c:f>
              <c:numCache>
                <c:formatCode>#,##0.00</c:formatCode>
                <c:ptCount val="2"/>
                <c:pt idx="0">
                  <c:v>99.672805802995867</c:v>
                </c:pt>
                <c:pt idx="1">
                  <c:v>99.97708665831874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70464784"/>
        <c:axId val="470467528"/>
      </c:barChart>
      <c:catAx>
        <c:axId val="47046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70467528"/>
        <c:crosses val="autoZero"/>
        <c:auto val="1"/>
        <c:lblAlgn val="ctr"/>
        <c:lblOffset val="100"/>
        <c:noMultiLvlLbl val="0"/>
      </c:catAx>
      <c:valAx>
        <c:axId val="470467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7046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38</xdr:row>
      <xdr:rowOff>20108</xdr:rowOff>
    </xdr:from>
    <xdr:to>
      <xdr:col>11</xdr:col>
      <xdr:colOff>0</xdr:colOff>
      <xdr:row>52</xdr:row>
      <xdr:rowOff>96308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31750</xdr:colOff>
      <xdr:row>53</xdr:row>
      <xdr:rowOff>51857</xdr:rowOff>
    </xdr:from>
    <xdr:to>
      <xdr:col>11</xdr:col>
      <xdr:colOff>31750</xdr:colOff>
      <xdr:row>67</xdr:row>
      <xdr:rowOff>128057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21167</xdr:colOff>
      <xdr:row>69</xdr:row>
      <xdr:rowOff>9524</xdr:rowOff>
    </xdr:from>
    <xdr:to>
      <xdr:col>11</xdr:col>
      <xdr:colOff>21167</xdr:colOff>
      <xdr:row>83</xdr:row>
      <xdr:rowOff>64558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31750</xdr:colOff>
      <xdr:row>84</xdr:row>
      <xdr:rowOff>9525</xdr:rowOff>
    </xdr:from>
    <xdr:to>
      <xdr:col>11</xdr:col>
      <xdr:colOff>31750</xdr:colOff>
      <xdr:row>98</xdr:row>
      <xdr:rowOff>85725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190500</xdr:colOff>
      <xdr:row>53</xdr:row>
      <xdr:rowOff>41274</xdr:rowOff>
    </xdr:from>
    <xdr:to>
      <xdr:col>17</xdr:col>
      <xdr:colOff>190500</xdr:colOff>
      <xdr:row>67</xdr:row>
      <xdr:rowOff>117474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222249</xdr:colOff>
      <xdr:row>69</xdr:row>
      <xdr:rowOff>9524</xdr:rowOff>
    </xdr:from>
    <xdr:to>
      <xdr:col>17</xdr:col>
      <xdr:colOff>222249</xdr:colOff>
      <xdr:row>83</xdr:row>
      <xdr:rowOff>64558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232832</xdr:colOff>
      <xdr:row>84</xdr:row>
      <xdr:rowOff>41275</xdr:rowOff>
    </xdr:from>
    <xdr:to>
      <xdr:col>17</xdr:col>
      <xdr:colOff>232832</xdr:colOff>
      <xdr:row>98</xdr:row>
      <xdr:rowOff>117475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2465916</xdr:colOff>
      <xdr:row>85</xdr:row>
      <xdr:rowOff>9524</xdr:rowOff>
    </xdr:from>
    <xdr:to>
      <xdr:col>4</xdr:col>
      <xdr:colOff>21166</xdr:colOff>
      <xdr:row>99</xdr:row>
      <xdr:rowOff>85724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9"/>
  <sheetViews>
    <sheetView zoomScale="90" zoomScaleNormal="90" workbookViewId="0">
      <pane ySplit="5" topLeftCell="A6" activePane="bottomLeft" state="frozen"/>
      <selection activeCell="G60" sqref="G60"/>
      <selection pane="bottomLeft" activeCell="A12" sqref="A12:XFD12"/>
    </sheetView>
  </sheetViews>
  <sheetFormatPr baseColWidth="10" defaultRowHeight="15" x14ac:dyDescent="0.25"/>
  <cols>
    <col min="1" max="1" width="50.5703125" style="1" customWidth="1"/>
    <col min="2" max="2" width="15.28515625" style="1" bestFit="1" customWidth="1"/>
    <col min="3" max="3" width="19.5703125" style="1" customWidth="1"/>
    <col min="4" max="4" width="21.7109375" style="1" bestFit="1" customWidth="1"/>
    <col min="5" max="6" width="11.42578125" style="1"/>
    <col min="7" max="7" width="12.7109375" style="1" bestFit="1" customWidth="1"/>
    <col min="8" max="16384" width="11.42578125" style="1"/>
  </cols>
  <sheetData>
    <row r="2" spans="1:5" x14ac:dyDescent="0.25">
      <c r="A2" s="24" t="s">
        <v>89</v>
      </c>
      <c r="B2" s="24"/>
      <c r="C2" s="24"/>
      <c r="D2" s="24"/>
    </row>
    <row r="4" spans="1:5" x14ac:dyDescent="0.25">
      <c r="A4" s="21" t="s">
        <v>0</v>
      </c>
      <c r="B4" s="2" t="s">
        <v>1</v>
      </c>
      <c r="C4" s="23" t="s">
        <v>2</v>
      </c>
      <c r="D4" s="23"/>
    </row>
    <row r="5" spans="1:5" ht="15.75" thickBot="1" x14ac:dyDescent="0.3">
      <c r="A5" s="22"/>
      <c r="B5" s="3" t="s">
        <v>3</v>
      </c>
      <c r="C5" s="3" t="s">
        <v>4</v>
      </c>
      <c r="D5" s="3" t="s">
        <v>34</v>
      </c>
      <c r="E5" s="8"/>
    </row>
    <row r="6" spans="1:5" ht="15.75" thickTop="1" x14ac:dyDescent="0.25">
      <c r="E6" s="8"/>
    </row>
    <row r="7" spans="1:5" x14ac:dyDescent="0.25">
      <c r="A7" s="4" t="s">
        <v>5</v>
      </c>
    </row>
    <row r="9" spans="1:5" x14ac:dyDescent="0.25">
      <c r="A9" s="1" t="s">
        <v>6</v>
      </c>
    </row>
    <row r="10" spans="1:5" x14ac:dyDescent="0.25">
      <c r="A10" s="1" t="s">
        <v>54</v>
      </c>
      <c r="B10" s="6">
        <f>SUM(C10:D10)</f>
        <v>3013</v>
      </c>
      <c r="C10" s="7">
        <v>2004</v>
      </c>
      <c r="D10" s="6">
        <v>1009</v>
      </c>
    </row>
    <row r="11" spans="1:5" x14ac:dyDescent="0.25">
      <c r="A11" s="1" t="s">
        <v>79</v>
      </c>
      <c r="B11" s="7">
        <f>SUM(C11:D11)</f>
        <v>3010</v>
      </c>
      <c r="C11" s="7">
        <v>2001</v>
      </c>
      <c r="D11" s="6">
        <v>1009</v>
      </c>
    </row>
    <row r="12" spans="1:5" x14ac:dyDescent="0.25">
      <c r="A12" s="1" t="s">
        <v>80</v>
      </c>
      <c r="B12" s="7">
        <f>SUM(C12:D12)</f>
        <v>2862</v>
      </c>
      <c r="C12" s="7">
        <v>1828</v>
      </c>
      <c r="D12" s="6">
        <v>1034</v>
      </c>
    </row>
    <row r="13" spans="1:5" x14ac:dyDescent="0.25">
      <c r="A13" s="1" t="s">
        <v>81</v>
      </c>
      <c r="B13" s="6">
        <f>SUM(C13:D13)</f>
        <v>3230</v>
      </c>
      <c r="C13" s="6">
        <v>2221</v>
      </c>
      <c r="D13" s="6">
        <v>1009</v>
      </c>
    </row>
    <row r="15" spans="1:5" x14ac:dyDescent="0.25">
      <c r="A15" s="1" t="s">
        <v>7</v>
      </c>
    </row>
    <row r="16" spans="1:5" x14ac:dyDescent="0.25">
      <c r="A16" s="1" t="s">
        <v>54</v>
      </c>
      <c r="B16" s="7">
        <f>SUM(C16:D16)</f>
        <v>939807958</v>
      </c>
      <c r="C16" s="11">
        <v>198870500</v>
      </c>
      <c r="D16" s="11">
        <v>740937458</v>
      </c>
    </row>
    <row r="17" spans="1:4" x14ac:dyDescent="0.25">
      <c r="A17" s="19" t="s">
        <v>79</v>
      </c>
      <c r="B17" s="7">
        <f>SUM(C17:D17)</f>
        <v>954248000</v>
      </c>
      <c r="C17" s="7">
        <v>197165000</v>
      </c>
      <c r="D17" s="7">
        <v>757083000</v>
      </c>
    </row>
    <row r="18" spans="1:4" x14ac:dyDescent="0.25">
      <c r="A18" s="1" t="s">
        <v>80</v>
      </c>
      <c r="B18" s="7">
        <f>SUM(C18:D18)</f>
        <v>945009220</v>
      </c>
      <c r="C18" s="13">
        <v>189578400</v>
      </c>
      <c r="D18" s="7">
        <v>755430820</v>
      </c>
    </row>
    <row r="19" spans="1:4" x14ac:dyDescent="0.25">
      <c r="A19" s="1" t="s">
        <v>81</v>
      </c>
      <c r="B19" s="7">
        <f>SUM(C19:D19)</f>
        <v>4226740447.4000001</v>
      </c>
      <c r="C19" s="7">
        <v>1193250000</v>
      </c>
      <c r="D19" s="12">
        <v>3033490447.4000001</v>
      </c>
    </row>
    <row r="20" spans="1:4" x14ac:dyDescent="0.25">
      <c r="A20" s="1" t="s">
        <v>82</v>
      </c>
      <c r="B20" s="7">
        <f>B18</f>
        <v>945009220</v>
      </c>
      <c r="C20" s="7">
        <f t="shared" ref="C20:D20" si="0">C18</f>
        <v>189578400</v>
      </c>
      <c r="D20" s="7">
        <f t="shared" si="0"/>
        <v>755430820</v>
      </c>
    </row>
    <row r="21" spans="1:4" x14ac:dyDescent="0.25">
      <c r="B21" s="7"/>
      <c r="C21" s="7"/>
      <c r="D21" s="7"/>
    </row>
    <row r="22" spans="1:4" x14ac:dyDescent="0.25">
      <c r="A22" s="1" t="s">
        <v>8</v>
      </c>
      <c r="B22" s="7"/>
      <c r="C22" s="7"/>
      <c r="D22" s="7"/>
    </row>
    <row r="23" spans="1:4" x14ac:dyDescent="0.25">
      <c r="A23" s="1" t="s">
        <v>79</v>
      </c>
      <c r="B23" s="7">
        <f>B17</f>
        <v>954248000</v>
      </c>
      <c r="C23" s="7"/>
      <c r="D23" s="7"/>
    </row>
    <row r="24" spans="1:4" x14ac:dyDescent="0.25">
      <c r="A24" s="1" t="s">
        <v>80</v>
      </c>
      <c r="B24" s="6">
        <v>1316671000</v>
      </c>
      <c r="C24" s="7"/>
      <c r="D24" s="7"/>
    </row>
    <row r="25" spans="1:4" x14ac:dyDescent="0.25">
      <c r="B25" s="9"/>
      <c r="C25" s="9"/>
      <c r="D25" s="9"/>
    </row>
    <row r="26" spans="1:4" x14ac:dyDescent="0.25">
      <c r="A26" s="1" t="s">
        <v>9</v>
      </c>
    </row>
    <row r="27" spans="1:4" x14ac:dyDescent="0.25">
      <c r="A27" s="9" t="s">
        <v>59</v>
      </c>
      <c r="B27" s="9">
        <v>0.96</v>
      </c>
      <c r="C27" s="9">
        <v>0.96</v>
      </c>
      <c r="D27" s="9">
        <v>0.96</v>
      </c>
    </row>
    <row r="28" spans="1:4" x14ac:dyDescent="0.25">
      <c r="A28" s="9" t="s">
        <v>83</v>
      </c>
      <c r="B28" s="9">
        <v>1</v>
      </c>
      <c r="C28" s="9">
        <v>1</v>
      </c>
      <c r="D28" s="9">
        <v>1</v>
      </c>
    </row>
    <row r="29" spans="1:4" x14ac:dyDescent="0.25">
      <c r="A29" s="9" t="s">
        <v>10</v>
      </c>
      <c r="B29" s="6">
        <f>C29+D29</f>
        <v>53815</v>
      </c>
      <c r="C29" s="14">
        <v>44626</v>
      </c>
      <c r="D29" s="14">
        <v>9189</v>
      </c>
    </row>
    <row r="31" spans="1:4" x14ac:dyDescent="0.25">
      <c r="A31" s="1" t="s">
        <v>11</v>
      </c>
    </row>
    <row r="32" spans="1:4" x14ac:dyDescent="0.25">
      <c r="A32" s="1" t="s">
        <v>60</v>
      </c>
      <c r="B32" s="1">
        <f>B16/B27</f>
        <v>978966622.91666675</v>
      </c>
      <c r="C32" s="1">
        <f>C16/C27</f>
        <v>207156770.83333334</v>
      </c>
      <c r="D32" s="1">
        <f>D16/D27</f>
        <v>771809852.08333337</v>
      </c>
    </row>
    <row r="33" spans="1:4" x14ac:dyDescent="0.25">
      <c r="A33" s="1" t="s">
        <v>84</v>
      </c>
      <c r="B33" s="1">
        <f>B18/B28</f>
        <v>945009220</v>
      </c>
      <c r="C33" s="1">
        <f>C18/C28</f>
        <v>189578400</v>
      </c>
      <c r="D33" s="1">
        <f>D18/D28</f>
        <v>755430820</v>
      </c>
    </row>
    <row r="34" spans="1:4" x14ac:dyDescent="0.25">
      <c r="A34" s="1" t="s">
        <v>61</v>
      </c>
      <c r="B34" s="1">
        <f>B32/B10</f>
        <v>324914.24590662686</v>
      </c>
      <c r="C34" s="1">
        <f>C32/C10</f>
        <v>103371.64213240187</v>
      </c>
      <c r="D34" s="1">
        <f>D32/D10</f>
        <v>764925.52238189627</v>
      </c>
    </row>
    <row r="35" spans="1:4" x14ac:dyDescent="0.25">
      <c r="A35" s="1" t="s">
        <v>85</v>
      </c>
      <c r="B35" s="1">
        <f>B33/B12</f>
        <v>330191.90076869325</v>
      </c>
      <c r="C35" s="1">
        <f>C33/C12</f>
        <v>103708.09628008753</v>
      </c>
      <c r="D35" s="1">
        <f>D33/D12</f>
        <v>730590.73500967119</v>
      </c>
    </row>
    <row r="37" spans="1:4" x14ac:dyDescent="0.25">
      <c r="A37" s="4" t="s">
        <v>12</v>
      </c>
    </row>
    <row r="39" spans="1:4" x14ac:dyDescent="0.25">
      <c r="A39" s="9" t="s">
        <v>13</v>
      </c>
      <c r="B39" s="9"/>
      <c r="C39" s="9"/>
      <c r="D39" s="9"/>
    </row>
    <row r="40" spans="1:4" x14ac:dyDescent="0.25">
      <c r="A40" s="9" t="s">
        <v>14</v>
      </c>
      <c r="B40" s="9">
        <f>B11/B29*100</f>
        <v>5.5932360865929569</v>
      </c>
      <c r="C40" s="9">
        <f>C11/C29*100</f>
        <v>4.4839331331510781</v>
      </c>
      <c r="D40" s="9">
        <f>D11/D29*100</f>
        <v>10.980520187180325</v>
      </c>
    </row>
    <row r="41" spans="1:4" x14ac:dyDescent="0.25">
      <c r="A41" s="9" t="s">
        <v>15</v>
      </c>
      <c r="B41" s="9">
        <f>B12/B29*100</f>
        <v>5.3182198271857288</v>
      </c>
      <c r="C41" s="9">
        <f>C12/C29*100</f>
        <v>4.096266750324923</v>
      </c>
      <c r="D41" s="9">
        <f>D12/D29*100</f>
        <v>11.252584612036131</v>
      </c>
    </row>
    <row r="43" spans="1:4" x14ac:dyDescent="0.25">
      <c r="A43" s="1" t="s">
        <v>16</v>
      </c>
    </row>
    <row r="44" spans="1:4" x14ac:dyDescent="0.25">
      <c r="A44" s="1" t="s">
        <v>17</v>
      </c>
      <c r="B44" s="1">
        <f>B12/B11*100</f>
        <v>95.083056478405311</v>
      </c>
      <c r="C44" s="1">
        <f>C12/C11*100</f>
        <v>91.354322838580714</v>
      </c>
      <c r="D44" s="1">
        <f>D12/D11*100</f>
        <v>102.47770069375619</v>
      </c>
    </row>
    <row r="45" spans="1:4" x14ac:dyDescent="0.25">
      <c r="A45" s="1" t="s">
        <v>18</v>
      </c>
      <c r="B45" s="1">
        <f>B18/B17*100</f>
        <v>99.03182610809769</v>
      </c>
      <c r="C45" s="1">
        <f>C18/C17*100</f>
        <v>96.152156822965537</v>
      </c>
      <c r="D45" s="1">
        <f>D18/D17*100</f>
        <v>99.781770294670466</v>
      </c>
    </row>
    <row r="46" spans="1:4" x14ac:dyDescent="0.25">
      <c r="A46" s="1" t="s">
        <v>19</v>
      </c>
      <c r="B46" s="1">
        <f>AVERAGE(B44:B45)</f>
        <v>97.0574412932515</v>
      </c>
      <c r="C46" s="1">
        <f>AVERAGE(C44:C45)</f>
        <v>93.753239830773126</v>
      </c>
      <c r="D46" s="1">
        <f>AVERAGE(D44:D45)</f>
        <v>101.12973549421332</v>
      </c>
    </row>
    <row r="48" spans="1:4" x14ac:dyDescent="0.25">
      <c r="A48" s="1" t="s">
        <v>20</v>
      </c>
    </row>
    <row r="49" spans="1:4" x14ac:dyDescent="0.25">
      <c r="A49" s="1" t="s">
        <v>21</v>
      </c>
      <c r="B49" s="1">
        <f>(B12/B13)*100</f>
        <v>88.606811145510832</v>
      </c>
      <c r="C49" s="1">
        <f t="shared" ref="C49:D49" si="1">(C12/C13)*100</f>
        <v>82.305267897343541</v>
      </c>
      <c r="D49" s="1">
        <f t="shared" si="1"/>
        <v>102.47770069375619</v>
      </c>
    </row>
    <row r="50" spans="1:4" x14ac:dyDescent="0.25">
      <c r="A50" s="1" t="s">
        <v>22</v>
      </c>
      <c r="B50" s="1">
        <f>B18/B19*100</f>
        <v>22.357872023613485</v>
      </c>
      <c r="C50" s="1">
        <f>C18/C19*100</f>
        <v>15.887567567567567</v>
      </c>
      <c r="D50" s="1">
        <f>D18/D19*100</f>
        <v>24.903022874111194</v>
      </c>
    </row>
    <row r="51" spans="1:4" x14ac:dyDescent="0.25">
      <c r="A51" s="1" t="s">
        <v>23</v>
      </c>
      <c r="B51" s="1">
        <f>(B49+B50)/2</f>
        <v>55.482341584562157</v>
      </c>
      <c r="C51" s="1">
        <f>(C49+C50)/2</f>
        <v>49.096417732455556</v>
      </c>
      <c r="D51" s="1">
        <f>(D49+D50)/2</f>
        <v>63.690361783933696</v>
      </c>
    </row>
    <row r="53" spans="1:4" x14ac:dyDescent="0.25">
      <c r="A53" s="1" t="s">
        <v>36</v>
      </c>
    </row>
    <row r="54" spans="1:4" x14ac:dyDescent="0.25">
      <c r="A54" s="1" t="s">
        <v>24</v>
      </c>
      <c r="B54" s="1">
        <f>B20/B18*100</f>
        <v>100</v>
      </c>
      <c r="C54" s="1">
        <f>C20/C18*100</f>
        <v>100</v>
      </c>
      <c r="D54" s="1">
        <f>D20/D18*100</f>
        <v>100</v>
      </c>
    </row>
    <row r="56" spans="1:4" x14ac:dyDescent="0.25">
      <c r="A56" s="1" t="s">
        <v>25</v>
      </c>
    </row>
    <row r="57" spans="1:4" x14ac:dyDescent="0.25">
      <c r="A57" s="1" t="s">
        <v>26</v>
      </c>
      <c r="B57" s="1">
        <f>((B12/B10)-1)*100</f>
        <v>-5.0116163292399651</v>
      </c>
      <c r="C57" s="1">
        <f>((C12/C10)-1)*100</f>
        <v>-8.7824351297405183</v>
      </c>
      <c r="D57" s="1">
        <f>((D12/D10)-1)*100</f>
        <v>2.4777006937561907</v>
      </c>
    </row>
    <row r="58" spans="1:4" x14ac:dyDescent="0.25">
      <c r="A58" s="1" t="s">
        <v>27</v>
      </c>
      <c r="B58" s="1">
        <f>((B33/B32)-1)*100</f>
        <v>-3.4686987402590241</v>
      </c>
      <c r="C58" s="1">
        <f>((C33/C32)-1)*100</f>
        <v>-8.4855400876449831</v>
      </c>
      <c r="D58" s="1">
        <f>((D33/D32)-1)*100</f>
        <v>-2.1221589798473994</v>
      </c>
    </row>
    <row r="59" spans="1:4" x14ac:dyDescent="0.25">
      <c r="A59" s="1" t="s">
        <v>28</v>
      </c>
      <c r="B59" s="1">
        <f>((B35/B34)-1)*100</f>
        <v>1.6243223953877006</v>
      </c>
      <c r="C59" s="1">
        <f>((C35/C34)-1)*100</f>
        <v>0.32548012273492244</v>
      </c>
      <c r="D59" s="1">
        <f>((D35/D34)-1)*100</f>
        <v>-4.4886444977427669</v>
      </c>
    </row>
    <row r="61" spans="1:4" x14ac:dyDescent="0.25">
      <c r="A61" s="1" t="s">
        <v>29</v>
      </c>
    </row>
    <row r="62" spans="1:4" x14ac:dyDescent="0.25">
      <c r="A62" s="1" t="s">
        <v>46</v>
      </c>
      <c r="B62" s="7">
        <f t="shared" ref="B62:D63" si="2">B17/B11</f>
        <v>317025.91362126247</v>
      </c>
      <c r="C62" s="7">
        <f t="shared" si="2"/>
        <v>98533.233383308339</v>
      </c>
      <c r="D62" s="7">
        <f t="shared" si="2"/>
        <v>750330.02973240835</v>
      </c>
    </row>
    <row r="63" spans="1:4" x14ac:dyDescent="0.25">
      <c r="A63" s="1" t="s">
        <v>47</v>
      </c>
      <c r="B63" s="7">
        <f t="shared" si="2"/>
        <v>330191.90076869325</v>
      </c>
      <c r="C63" s="7">
        <f t="shared" si="2"/>
        <v>103708.09628008753</v>
      </c>
      <c r="D63" s="7">
        <f t="shared" si="2"/>
        <v>730590.73500967119</v>
      </c>
    </row>
    <row r="64" spans="1:4" x14ac:dyDescent="0.25">
      <c r="A64" s="1" t="s">
        <v>30</v>
      </c>
      <c r="B64" s="1">
        <f>(B62/B63)*B46</f>
        <v>93.187397777179214</v>
      </c>
      <c r="C64" s="1">
        <f>(C62/C63)*C46</f>
        <v>89.075107846334589</v>
      </c>
      <c r="D64" s="1">
        <f>(D62/D63)*D46</f>
        <v>103.86208557544767</v>
      </c>
    </row>
    <row r="65" spans="1:5" x14ac:dyDescent="0.25">
      <c r="A65" s="1" t="s">
        <v>41</v>
      </c>
      <c r="B65" s="7">
        <f>B17/(B11*3)</f>
        <v>105675.30454042082</v>
      </c>
      <c r="C65" s="7">
        <f t="shared" ref="C65:D65" si="3">C17/(C11*3)</f>
        <v>32844.411127769446</v>
      </c>
      <c r="D65" s="7">
        <f t="shared" si="3"/>
        <v>250110.00991080276</v>
      </c>
    </row>
    <row r="66" spans="1:5" x14ac:dyDescent="0.25">
      <c r="A66" s="1" t="s">
        <v>42</v>
      </c>
      <c r="B66" s="7">
        <f>B18/(B12*3)</f>
        <v>110063.96692289774</v>
      </c>
      <c r="C66" s="7">
        <f t="shared" ref="C66:D66" si="4">C18/(C12*3)</f>
        <v>34569.36542669584</v>
      </c>
      <c r="D66" s="7">
        <f t="shared" si="4"/>
        <v>243530.24500322374</v>
      </c>
    </row>
    <row r="68" spans="1:5" x14ac:dyDescent="0.25">
      <c r="A68" s="1" t="s">
        <v>31</v>
      </c>
    </row>
    <row r="69" spans="1:5" x14ac:dyDescent="0.25">
      <c r="A69" s="1" t="s">
        <v>32</v>
      </c>
      <c r="B69" s="1">
        <f>(B24/B23)*100</f>
        <v>137.97995908820349</v>
      </c>
    </row>
    <row r="70" spans="1:5" ht="15.75" thickBot="1" x14ac:dyDescent="0.3">
      <c r="A70" s="5" t="s">
        <v>33</v>
      </c>
      <c r="B70" s="5">
        <f>(B18/B24)*100</f>
        <v>71.772615938226025</v>
      </c>
      <c r="C70" s="5"/>
      <c r="D70" s="5"/>
      <c r="E70" s="5"/>
    </row>
    <row r="71" spans="1:5" ht="15.75" thickTop="1" x14ac:dyDescent="0.25"/>
    <row r="72" spans="1:5" x14ac:dyDescent="0.25">
      <c r="A72" s="1" t="s">
        <v>35</v>
      </c>
    </row>
    <row r="73" spans="1:5" x14ac:dyDescent="0.25">
      <c r="A73" s="1" t="s">
        <v>88</v>
      </c>
    </row>
    <row r="74" spans="1:5" x14ac:dyDescent="0.25">
      <c r="A74" s="1" t="s">
        <v>87</v>
      </c>
    </row>
    <row r="78" spans="1:5" x14ac:dyDescent="0.25">
      <c r="A78" s="1" t="s">
        <v>39</v>
      </c>
    </row>
    <row r="79" spans="1:5" x14ac:dyDescent="0.25">
      <c r="A79" s="1" t="s">
        <v>40</v>
      </c>
    </row>
    <row r="80" spans="1:5" x14ac:dyDescent="0.25">
      <c r="A80" s="1" t="s">
        <v>43</v>
      </c>
    </row>
    <row r="83" spans="1:1" x14ac:dyDescent="0.25">
      <c r="A83" s="1" t="s">
        <v>127</v>
      </c>
    </row>
    <row r="167" spans="9:13" x14ac:dyDescent="0.25">
      <c r="I167" s="10"/>
      <c r="J167" s="10"/>
      <c r="K167" s="10"/>
      <c r="L167" s="10"/>
      <c r="M167" s="10"/>
    </row>
    <row r="168" spans="9:13" x14ac:dyDescent="0.25">
      <c r="I168" s="10"/>
      <c r="J168" s="10"/>
      <c r="K168" s="10"/>
      <c r="L168" s="10"/>
      <c r="M168" s="10"/>
    </row>
    <row r="169" spans="9:13" x14ac:dyDescent="0.25">
      <c r="I169" s="10"/>
      <c r="J169" s="10"/>
      <c r="K169" s="10"/>
      <c r="L169" s="10"/>
      <c r="M169" s="10"/>
    </row>
  </sheetData>
  <mergeCells count="3">
    <mergeCell ref="A4:A5"/>
    <mergeCell ref="C4:D4"/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3"/>
  <sheetViews>
    <sheetView workbookViewId="0">
      <selection activeCell="D13" sqref="D13"/>
    </sheetView>
  </sheetViews>
  <sheetFormatPr baseColWidth="10" defaultRowHeight="15" x14ac:dyDescent="0.25"/>
  <cols>
    <col min="1" max="1" width="50.5703125" style="1" customWidth="1"/>
    <col min="2" max="2" width="19.42578125" style="1" customWidth="1"/>
    <col min="3" max="3" width="17.28515625" style="1" customWidth="1"/>
    <col min="4" max="4" width="21.85546875" style="1" bestFit="1" customWidth="1"/>
    <col min="5" max="5" width="11.42578125" style="1"/>
    <col min="6" max="6" width="15.28515625" style="1" bestFit="1" customWidth="1"/>
    <col min="7" max="16384" width="11.42578125" style="1"/>
  </cols>
  <sheetData>
    <row r="2" spans="1:6" x14ac:dyDescent="0.25">
      <c r="A2" s="24" t="s">
        <v>90</v>
      </c>
      <c r="B2" s="24"/>
      <c r="C2" s="24"/>
      <c r="D2" s="24"/>
    </row>
    <row r="4" spans="1:6" x14ac:dyDescent="0.25">
      <c r="A4" s="21" t="s">
        <v>0</v>
      </c>
      <c r="B4" s="2" t="s">
        <v>1</v>
      </c>
      <c r="C4" s="23" t="s">
        <v>2</v>
      </c>
      <c r="D4" s="23"/>
    </row>
    <row r="5" spans="1:6" ht="15.75" thickBot="1" x14ac:dyDescent="0.3">
      <c r="A5" s="22"/>
      <c r="B5" s="3" t="s">
        <v>3</v>
      </c>
      <c r="C5" s="3" t="s">
        <v>4</v>
      </c>
      <c r="D5" s="3" t="s">
        <v>34</v>
      </c>
    </row>
    <row r="6" spans="1:6" ht="15.75" thickTop="1" x14ac:dyDescent="0.25"/>
    <row r="7" spans="1:6" x14ac:dyDescent="0.25">
      <c r="A7" s="4" t="s">
        <v>5</v>
      </c>
    </row>
    <row r="9" spans="1:6" x14ac:dyDescent="0.25">
      <c r="A9" s="1" t="s">
        <v>6</v>
      </c>
    </row>
    <row r="10" spans="1:6" x14ac:dyDescent="0.25">
      <c r="A10" s="1" t="s">
        <v>55</v>
      </c>
      <c r="B10" s="6">
        <f>C10+D10</f>
        <v>3351</v>
      </c>
      <c r="C10" s="7">
        <v>2310</v>
      </c>
      <c r="D10" s="6">
        <v>1041</v>
      </c>
    </row>
    <row r="11" spans="1:6" x14ac:dyDescent="0.25">
      <c r="A11" s="1" t="s">
        <v>91</v>
      </c>
      <c r="B11" s="7">
        <f>SUM(C11:D11)</f>
        <v>3275</v>
      </c>
      <c r="C11" s="7">
        <v>2216</v>
      </c>
      <c r="D11" s="6">
        <v>1059</v>
      </c>
    </row>
    <row r="12" spans="1:6" x14ac:dyDescent="0.25">
      <c r="A12" s="1" t="s">
        <v>92</v>
      </c>
      <c r="B12" s="7">
        <f>SUM(C12:D12)</f>
        <v>3174</v>
      </c>
      <c r="C12" s="6">
        <v>2120</v>
      </c>
      <c r="D12" s="6">
        <v>1054</v>
      </c>
    </row>
    <row r="13" spans="1:6" x14ac:dyDescent="0.25">
      <c r="A13" s="1" t="s">
        <v>81</v>
      </c>
      <c r="B13" s="6">
        <f>SUM(C13:D13)</f>
        <v>3280</v>
      </c>
      <c r="C13" s="6">
        <v>2221</v>
      </c>
      <c r="D13" s="6">
        <v>1059</v>
      </c>
    </row>
    <row r="15" spans="1:6" x14ac:dyDescent="0.25">
      <c r="A15" s="1" t="s">
        <v>7</v>
      </c>
    </row>
    <row r="16" spans="1:6" x14ac:dyDescent="0.25">
      <c r="A16" s="1" t="s">
        <v>55</v>
      </c>
      <c r="B16" s="20">
        <f>SUM(C16:D16)</f>
        <v>1091523859</v>
      </c>
      <c r="C16" s="20">
        <v>335675000</v>
      </c>
      <c r="D16" s="20">
        <v>755848859</v>
      </c>
      <c r="E16" s="15"/>
      <c r="F16" s="7"/>
    </row>
    <row r="17" spans="1:4" x14ac:dyDescent="0.25">
      <c r="A17" s="1" t="s">
        <v>91</v>
      </c>
      <c r="B17" s="7">
        <f>SUM(C17:D17)</f>
        <v>1123832700</v>
      </c>
      <c r="C17" s="7">
        <v>331180000</v>
      </c>
      <c r="D17" s="7">
        <v>792652700</v>
      </c>
    </row>
    <row r="18" spans="1:4" x14ac:dyDescent="0.25">
      <c r="A18" s="9" t="s">
        <v>92</v>
      </c>
      <c r="B18" s="6">
        <f>SUM(C18:D18)</f>
        <v>1176570105</v>
      </c>
      <c r="C18" s="6">
        <v>319582700</v>
      </c>
      <c r="D18" s="6">
        <v>856987405</v>
      </c>
    </row>
    <row r="19" spans="1:4" x14ac:dyDescent="0.25">
      <c r="A19" s="1" t="s">
        <v>81</v>
      </c>
      <c r="B19" s="7">
        <f>SUM(C19:D19)</f>
        <v>4470576348</v>
      </c>
      <c r="C19" s="7">
        <v>1193250000</v>
      </c>
      <c r="D19" s="7">
        <v>3277326348</v>
      </c>
    </row>
    <row r="20" spans="1:4" x14ac:dyDescent="0.25">
      <c r="A20" s="1" t="s">
        <v>93</v>
      </c>
      <c r="B20" s="7">
        <f>B18</f>
        <v>1176570105</v>
      </c>
      <c r="C20" s="7">
        <f t="shared" ref="C20:D20" si="0">C18</f>
        <v>319582700</v>
      </c>
      <c r="D20" s="7">
        <f t="shared" si="0"/>
        <v>856987405</v>
      </c>
    </row>
    <row r="21" spans="1:4" x14ac:dyDescent="0.25">
      <c r="B21" s="7"/>
      <c r="C21" s="7"/>
      <c r="D21" s="7"/>
    </row>
    <row r="22" spans="1:4" x14ac:dyDescent="0.25">
      <c r="A22" s="1" t="s">
        <v>8</v>
      </c>
      <c r="B22" s="7"/>
      <c r="C22" s="7"/>
      <c r="D22" s="7"/>
    </row>
    <row r="23" spans="1:4" x14ac:dyDescent="0.25">
      <c r="A23" s="1" t="s">
        <v>91</v>
      </c>
      <c r="B23" s="7">
        <f>B17</f>
        <v>1123832700</v>
      </c>
      <c r="C23" s="7"/>
      <c r="D23" s="7"/>
    </row>
    <row r="24" spans="1:4" x14ac:dyDescent="0.25">
      <c r="A24" s="1" t="s">
        <v>92</v>
      </c>
      <c r="B24" s="7">
        <v>746423020</v>
      </c>
      <c r="C24" s="7"/>
      <c r="D24" s="7"/>
    </row>
    <row r="26" spans="1:4" x14ac:dyDescent="0.25">
      <c r="A26" s="1" t="s">
        <v>9</v>
      </c>
    </row>
    <row r="27" spans="1:4" x14ac:dyDescent="0.25">
      <c r="A27" s="9" t="s">
        <v>56</v>
      </c>
      <c r="B27" s="9">
        <v>0.99</v>
      </c>
      <c r="C27" s="9">
        <v>0.99</v>
      </c>
      <c r="D27" s="9">
        <v>0.99</v>
      </c>
    </row>
    <row r="28" spans="1:4" x14ac:dyDescent="0.25">
      <c r="A28" s="9" t="s">
        <v>94</v>
      </c>
      <c r="B28" s="9">
        <v>1</v>
      </c>
      <c r="C28" s="9">
        <v>1</v>
      </c>
      <c r="D28" s="9">
        <v>1</v>
      </c>
    </row>
    <row r="29" spans="1:4" x14ac:dyDescent="0.25">
      <c r="A29" s="9" t="s">
        <v>10</v>
      </c>
      <c r="B29" s="6">
        <f>SUM(C29:D29)</f>
        <v>53815</v>
      </c>
      <c r="C29" s="6">
        <v>44626</v>
      </c>
      <c r="D29" s="6">
        <v>9189</v>
      </c>
    </row>
    <row r="31" spans="1:4" x14ac:dyDescent="0.25">
      <c r="A31" s="1" t="s">
        <v>11</v>
      </c>
    </row>
    <row r="32" spans="1:4" x14ac:dyDescent="0.25">
      <c r="A32" s="1" t="s">
        <v>57</v>
      </c>
      <c r="B32" s="1">
        <f>B16/B27</f>
        <v>1102549352.5252526</v>
      </c>
      <c r="C32" s="1">
        <f>C16/C27</f>
        <v>339065656.56565654</v>
      </c>
      <c r="D32" s="1">
        <f>D16/D27</f>
        <v>763483695.95959592</v>
      </c>
    </row>
    <row r="33" spans="1:4" x14ac:dyDescent="0.25">
      <c r="A33" s="1" t="s">
        <v>95</v>
      </c>
      <c r="B33" s="1">
        <f>B18/B28</f>
        <v>1176570105</v>
      </c>
      <c r="C33" s="1">
        <f>C18/C28</f>
        <v>319582700</v>
      </c>
      <c r="D33" s="1">
        <f>D18/D28</f>
        <v>856987405</v>
      </c>
    </row>
    <row r="34" spans="1:4" x14ac:dyDescent="0.25">
      <c r="A34" s="1" t="s">
        <v>58</v>
      </c>
      <c r="B34" s="1">
        <f>B32/B10</f>
        <v>329020.99448679574</v>
      </c>
      <c r="C34" s="1">
        <f>C32/C10</f>
        <v>146781.66950894223</v>
      </c>
      <c r="D34" s="1">
        <f>D32/D10</f>
        <v>733413.73291027464</v>
      </c>
    </row>
    <row r="35" spans="1:4" x14ac:dyDescent="0.25">
      <c r="A35" s="1" t="s">
        <v>96</v>
      </c>
      <c r="B35" s="1">
        <f>B33/B12</f>
        <v>370690.01417769375</v>
      </c>
      <c r="C35" s="1">
        <f>C33/C12</f>
        <v>150746.55660377358</v>
      </c>
      <c r="D35" s="1">
        <f>D33/D12</f>
        <v>813081.0294117647</v>
      </c>
    </row>
    <row r="37" spans="1:4" x14ac:dyDescent="0.25">
      <c r="A37" s="4" t="s">
        <v>12</v>
      </c>
    </row>
    <row r="39" spans="1:4" x14ac:dyDescent="0.25">
      <c r="A39" s="1" t="s">
        <v>13</v>
      </c>
    </row>
    <row r="40" spans="1:4" x14ac:dyDescent="0.25">
      <c r="A40" s="1" t="s">
        <v>14</v>
      </c>
      <c r="B40" s="1">
        <f>B11/B29*100</f>
        <v>6.0856638483694141</v>
      </c>
      <c r="C40" s="1">
        <f>C11/C29*100</f>
        <v>4.9657150540043924</v>
      </c>
      <c r="D40" s="1">
        <f>D11/D29*100</f>
        <v>11.524649036891937</v>
      </c>
    </row>
    <row r="41" spans="1:4" x14ac:dyDescent="0.25">
      <c r="A41" s="1" t="s">
        <v>15</v>
      </c>
      <c r="B41" s="1">
        <f>B12/B29*100</f>
        <v>5.8979838335036696</v>
      </c>
      <c r="C41" s="1">
        <f>C12/C29*100</f>
        <v>4.7505938242280283</v>
      </c>
      <c r="D41" s="1">
        <f>D12/D29*100</f>
        <v>11.470236151920775</v>
      </c>
    </row>
    <row r="43" spans="1:4" x14ac:dyDescent="0.25">
      <c r="A43" s="1" t="s">
        <v>16</v>
      </c>
    </row>
    <row r="44" spans="1:4" x14ac:dyDescent="0.25">
      <c r="A44" s="1" t="s">
        <v>17</v>
      </c>
      <c r="B44" s="1">
        <f>B12/B11*100</f>
        <v>96.916030534351151</v>
      </c>
      <c r="C44" s="1">
        <f>C12/C11*100</f>
        <v>95.667870036101093</v>
      </c>
      <c r="D44" s="1">
        <f>D12/D11*100</f>
        <v>99.52785646836638</v>
      </c>
    </row>
    <row r="45" spans="1:4" x14ac:dyDescent="0.25">
      <c r="A45" s="1" t="s">
        <v>18</v>
      </c>
      <c r="B45" s="1">
        <f>B18/B17*100</f>
        <v>104.69263841495268</v>
      </c>
      <c r="C45" s="1">
        <f>C18/C17*100</f>
        <v>96.498188296394702</v>
      </c>
      <c r="D45" s="1">
        <f>D18/D17*100</f>
        <v>108.11637997322157</v>
      </c>
    </row>
    <row r="46" spans="1:4" x14ac:dyDescent="0.25">
      <c r="A46" s="1" t="s">
        <v>19</v>
      </c>
      <c r="B46" s="1">
        <f>AVERAGE(B44:B45)</f>
        <v>100.80433447465191</v>
      </c>
      <c r="C46" s="1">
        <f>AVERAGE(C44:C45)</f>
        <v>96.083029166247897</v>
      </c>
      <c r="D46" s="1">
        <f>AVERAGE(D44:D45)</f>
        <v>103.82211822079398</v>
      </c>
    </row>
    <row r="48" spans="1:4" x14ac:dyDescent="0.25">
      <c r="A48" s="1" t="s">
        <v>20</v>
      </c>
    </row>
    <row r="49" spans="1:4" x14ac:dyDescent="0.25">
      <c r="A49" s="1" t="s">
        <v>21</v>
      </c>
      <c r="B49" s="1">
        <f>(B12/B13)*100</f>
        <v>96.768292682926827</v>
      </c>
      <c r="C49" s="1">
        <f t="shared" ref="C49:D49" si="1">(C12/C13)*100</f>
        <v>95.452498874380908</v>
      </c>
      <c r="D49" s="1">
        <f t="shared" si="1"/>
        <v>99.52785646836638</v>
      </c>
    </row>
    <row r="50" spans="1:4" x14ac:dyDescent="0.25">
      <c r="A50" s="1" t="s">
        <v>22</v>
      </c>
      <c r="B50" s="1">
        <f>B18/B19*100</f>
        <v>26.318085486368254</v>
      </c>
      <c r="C50" s="1">
        <f>C18/C19*100</f>
        <v>26.782543473706266</v>
      </c>
      <c r="D50" s="1">
        <f>D18/D19*100</f>
        <v>26.148979808586336</v>
      </c>
    </row>
    <row r="51" spans="1:4" x14ac:dyDescent="0.25">
      <c r="A51" s="1" t="s">
        <v>23</v>
      </c>
      <c r="B51" s="1">
        <f>(B49+B50)/2</f>
        <v>61.543189084647537</v>
      </c>
      <c r="C51" s="1">
        <f>(C49+C50)/2</f>
        <v>61.117521174043588</v>
      </c>
      <c r="D51" s="1">
        <f>(D49+D50)/2</f>
        <v>62.838418138476356</v>
      </c>
    </row>
    <row r="53" spans="1:4" x14ac:dyDescent="0.25">
      <c r="A53" s="1" t="s">
        <v>37</v>
      </c>
    </row>
    <row r="54" spans="1:4" x14ac:dyDescent="0.25">
      <c r="A54" s="1" t="s">
        <v>24</v>
      </c>
      <c r="B54" s="1">
        <f>B20/B18*100</f>
        <v>100</v>
      </c>
      <c r="C54" s="1">
        <f>C20/C18*100</f>
        <v>100</v>
      </c>
      <c r="D54" s="1">
        <f>D20/D18*100</f>
        <v>100</v>
      </c>
    </row>
    <row r="56" spans="1:4" x14ac:dyDescent="0.25">
      <c r="A56" s="1" t="s">
        <v>25</v>
      </c>
    </row>
    <row r="57" spans="1:4" x14ac:dyDescent="0.25">
      <c r="A57" s="1" t="s">
        <v>26</v>
      </c>
      <c r="B57" s="1">
        <f>((B12/B10)-1)*100</f>
        <v>-5.2820053715308841</v>
      </c>
      <c r="C57" s="1">
        <f>((C12/C10)-1)*100</f>
        <v>-8.2251082251082241</v>
      </c>
      <c r="D57" s="1">
        <f>((D12/D10)-1)*100</f>
        <v>1.2487992315081575</v>
      </c>
    </row>
    <row r="58" spans="1:4" x14ac:dyDescent="0.25">
      <c r="A58" s="1" t="s">
        <v>27</v>
      </c>
      <c r="B58" s="1">
        <f>((B33/B32)-1)*100</f>
        <v>6.713599922326563</v>
      </c>
      <c r="C58" s="1">
        <f>((C33/C32)-1)*100</f>
        <v>-5.746071944589259</v>
      </c>
      <c r="D58" s="1">
        <f>((D33/D32)-1)*100</f>
        <v>12.246981767290066</v>
      </c>
    </row>
    <row r="59" spans="1:4" x14ac:dyDescent="0.25">
      <c r="A59" s="1" t="s">
        <v>28</v>
      </c>
      <c r="B59" s="1">
        <f>((B35/B34)-1)*100</f>
        <v>12.664547366010193</v>
      </c>
      <c r="C59" s="1">
        <f>((C35/C34)-1)*100</f>
        <v>2.7012140603767998</v>
      </c>
      <c r="D59" s="1">
        <f>((D35/D34)-1)*100</f>
        <v>10.862531328035075</v>
      </c>
    </row>
    <row r="61" spans="1:4" x14ac:dyDescent="0.25">
      <c r="A61" s="1" t="s">
        <v>29</v>
      </c>
    </row>
    <row r="62" spans="1:4" x14ac:dyDescent="0.25">
      <c r="A62" s="1" t="s">
        <v>46</v>
      </c>
      <c r="B62" s="1">
        <f t="shared" ref="B62:D63" si="2">B17/B11</f>
        <v>343155.02290076338</v>
      </c>
      <c r="C62" s="1">
        <f t="shared" si="2"/>
        <v>149449.45848375451</v>
      </c>
      <c r="D62" s="1">
        <f t="shared" si="2"/>
        <v>748491.69027384324</v>
      </c>
    </row>
    <row r="63" spans="1:4" x14ac:dyDescent="0.25">
      <c r="A63" s="1" t="s">
        <v>47</v>
      </c>
      <c r="B63" s="1">
        <f>B18/B12</f>
        <v>370690.01417769375</v>
      </c>
      <c r="C63" s="1">
        <f t="shared" si="2"/>
        <v>150746.55660377358</v>
      </c>
      <c r="D63" s="1">
        <f t="shared" si="2"/>
        <v>813081.0294117647</v>
      </c>
    </row>
    <row r="64" spans="1:4" x14ac:dyDescent="0.25">
      <c r="A64" s="1" t="s">
        <v>30</v>
      </c>
      <c r="B64" s="1">
        <f>(B62/B63)*B46</f>
        <v>93.316551248029086</v>
      </c>
      <c r="C64" s="1">
        <f>(C62/C63)*C46</f>
        <v>95.25628314096484</v>
      </c>
      <c r="D64" s="1">
        <f>D62/D63*D46</f>
        <v>95.574721268694816</v>
      </c>
    </row>
    <row r="65" spans="1:5" x14ac:dyDescent="0.25">
      <c r="A65" s="1" t="s">
        <v>41</v>
      </c>
      <c r="B65" s="1">
        <f>B17/(B11*3)</f>
        <v>114385.00763358778</v>
      </c>
      <c r="C65" s="1">
        <f t="shared" ref="C65:D66" si="3">C17/(C11*3)</f>
        <v>49816.486161251501</v>
      </c>
      <c r="D65" s="1">
        <f t="shared" si="3"/>
        <v>249497.23009128109</v>
      </c>
    </row>
    <row r="66" spans="1:5" x14ac:dyDescent="0.25">
      <c r="A66" s="1" t="s">
        <v>42</v>
      </c>
      <c r="B66" s="1">
        <f>B18/(B12*3)</f>
        <v>123563.33805923126</v>
      </c>
      <c r="C66" s="1">
        <f t="shared" si="3"/>
        <v>50248.852201257861</v>
      </c>
      <c r="D66" s="1">
        <f t="shared" si="3"/>
        <v>271027.00980392157</v>
      </c>
    </row>
    <row r="68" spans="1:5" x14ac:dyDescent="0.25">
      <c r="A68" s="1" t="s">
        <v>31</v>
      </c>
    </row>
    <row r="69" spans="1:5" x14ac:dyDescent="0.25">
      <c r="A69" s="1" t="s">
        <v>32</v>
      </c>
      <c r="B69" s="1">
        <f>(B24/B23)*100</f>
        <v>66.417627819514408</v>
      </c>
    </row>
    <row r="70" spans="1:5" ht="15.75" thickBot="1" x14ac:dyDescent="0.3">
      <c r="A70" s="5" t="s">
        <v>33</v>
      </c>
      <c r="B70" s="5">
        <f>(B18/B24)*100</f>
        <v>157.62778926619922</v>
      </c>
      <c r="C70" s="5"/>
      <c r="D70" s="5"/>
      <c r="E70" s="5"/>
    </row>
    <row r="71" spans="1:5" ht="15.75" thickTop="1" x14ac:dyDescent="0.25"/>
    <row r="72" spans="1:5" x14ac:dyDescent="0.25">
      <c r="A72" s="1" t="s">
        <v>35</v>
      </c>
    </row>
    <row r="73" spans="1:5" x14ac:dyDescent="0.25">
      <c r="A73" s="1" t="s">
        <v>86</v>
      </c>
    </row>
    <row r="74" spans="1:5" x14ac:dyDescent="0.25">
      <c r="A74" s="1" t="s">
        <v>87</v>
      </c>
    </row>
    <row r="78" spans="1:5" x14ac:dyDescent="0.25">
      <c r="A78" s="1" t="s">
        <v>39</v>
      </c>
    </row>
    <row r="79" spans="1:5" x14ac:dyDescent="0.25">
      <c r="A79" s="1" t="s">
        <v>40</v>
      </c>
    </row>
    <row r="80" spans="1:5" x14ac:dyDescent="0.25">
      <c r="A80" s="1" t="s">
        <v>43</v>
      </c>
    </row>
    <row r="83" spans="1:1" x14ac:dyDescent="0.25">
      <c r="A83" s="1" t="s">
        <v>127</v>
      </c>
    </row>
  </sheetData>
  <mergeCells count="3">
    <mergeCell ref="A2:D2"/>
    <mergeCell ref="A4:A5"/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3"/>
  <sheetViews>
    <sheetView workbookViewId="0">
      <selection activeCell="A83" sqref="A83"/>
    </sheetView>
  </sheetViews>
  <sheetFormatPr baseColWidth="10" defaultRowHeight="15" x14ac:dyDescent="0.25"/>
  <cols>
    <col min="1" max="1" width="50.5703125" style="1" customWidth="1"/>
    <col min="2" max="3" width="15.28515625" style="1" bestFit="1" customWidth="1"/>
    <col min="4" max="4" width="21.85546875" style="1" bestFit="1" customWidth="1"/>
    <col min="5" max="5" width="11.42578125" style="1"/>
    <col min="6" max="6" width="21.140625" style="1" customWidth="1"/>
    <col min="7" max="16384" width="11.42578125" style="1"/>
  </cols>
  <sheetData>
    <row r="2" spans="1:4" x14ac:dyDescent="0.25">
      <c r="A2" s="24" t="s">
        <v>97</v>
      </c>
      <c r="B2" s="24"/>
      <c r="C2" s="24"/>
      <c r="D2" s="24"/>
    </row>
    <row r="4" spans="1:4" x14ac:dyDescent="0.25">
      <c r="A4" s="21" t="s">
        <v>0</v>
      </c>
      <c r="B4" s="2" t="s">
        <v>1</v>
      </c>
      <c r="C4" s="23" t="s">
        <v>2</v>
      </c>
      <c r="D4" s="23"/>
    </row>
    <row r="5" spans="1:4" ht="15.75" thickBot="1" x14ac:dyDescent="0.3">
      <c r="A5" s="22"/>
      <c r="B5" s="3" t="s">
        <v>3</v>
      </c>
      <c r="C5" s="3" t="s">
        <v>4</v>
      </c>
      <c r="D5" s="3" t="s">
        <v>34</v>
      </c>
    </row>
    <row r="6" spans="1:4" ht="15.75" thickTop="1" x14ac:dyDescent="0.25"/>
    <row r="7" spans="1:4" x14ac:dyDescent="0.25">
      <c r="A7" s="4" t="s">
        <v>5</v>
      </c>
    </row>
    <row r="9" spans="1:4" x14ac:dyDescent="0.25">
      <c r="A9" s="1" t="s">
        <v>6</v>
      </c>
    </row>
    <row r="10" spans="1:4" x14ac:dyDescent="0.25">
      <c r="A10" s="1" t="s">
        <v>62</v>
      </c>
      <c r="B10" s="7">
        <f>SUM(C10:D10)</f>
        <v>3421</v>
      </c>
      <c r="C10" s="7">
        <v>2341</v>
      </c>
      <c r="D10" s="1">
        <v>1080</v>
      </c>
    </row>
    <row r="11" spans="1:4" x14ac:dyDescent="0.25">
      <c r="A11" s="1" t="s">
        <v>98</v>
      </c>
      <c r="B11" s="7">
        <f>SUM(C11:D11)</f>
        <v>3280</v>
      </c>
      <c r="C11" s="7">
        <v>2221</v>
      </c>
      <c r="D11" s="6">
        <v>1059</v>
      </c>
    </row>
    <row r="12" spans="1:4" x14ac:dyDescent="0.25">
      <c r="A12" s="1" t="s">
        <v>99</v>
      </c>
      <c r="B12" s="7">
        <f>SUM(C12:D12)</f>
        <v>3222</v>
      </c>
      <c r="C12" s="7">
        <v>2146</v>
      </c>
      <c r="D12" s="6">
        <v>1076</v>
      </c>
    </row>
    <row r="13" spans="1:4" x14ac:dyDescent="0.25">
      <c r="A13" s="1" t="s">
        <v>81</v>
      </c>
      <c r="B13" s="6">
        <f>SUM(C13:D13)</f>
        <v>3280</v>
      </c>
      <c r="C13" s="7">
        <v>2221</v>
      </c>
      <c r="D13" s="6">
        <v>1059</v>
      </c>
    </row>
    <row r="15" spans="1:4" x14ac:dyDescent="0.25">
      <c r="A15" s="1" t="s">
        <v>7</v>
      </c>
    </row>
    <row r="16" spans="1:4" x14ac:dyDescent="0.25">
      <c r="A16" s="1" t="s">
        <v>62</v>
      </c>
      <c r="B16" s="7">
        <f>SUM(C16:D16)</f>
        <v>1106991112</v>
      </c>
      <c r="C16" s="7">
        <v>335933850</v>
      </c>
      <c r="D16" s="7">
        <v>771057262</v>
      </c>
    </row>
    <row r="17" spans="1:4" x14ac:dyDescent="0.25">
      <c r="A17" s="1" t="s">
        <v>98</v>
      </c>
      <c r="B17" s="7">
        <f>SUM(C17:D17)</f>
        <v>1196174100</v>
      </c>
      <c r="C17" s="7">
        <v>314982000</v>
      </c>
      <c r="D17" s="1">
        <v>881192100</v>
      </c>
    </row>
    <row r="18" spans="1:4" x14ac:dyDescent="0.25">
      <c r="A18" s="1" t="s">
        <v>99</v>
      </c>
      <c r="B18" s="7">
        <f>SUM(C18:D18)</f>
        <v>1196051857</v>
      </c>
      <c r="C18" s="7">
        <v>323405900</v>
      </c>
      <c r="D18" s="7">
        <v>872645957</v>
      </c>
    </row>
    <row r="19" spans="1:4" x14ac:dyDescent="0.25">
      <c r="A19" s="1" t="s">
        <v>81</v>
      </c>
      <c r="B19" s="7">
        <f>SUM(C19:D19)</f>
        <v>4470576348</v>
      </c>
      <c r="C19" s="7">
        <v>1158450000</v>
      </c>
      <c r="D19" s="7">
        <v>3312126348</v>
      </c>
    </row>
    <row r="20" spans="1:4" x14ac:dyDescent="0.25">
      <c r="A20" s="1" t="s">
        <v>100</v>
      </c>
      <c r="B20" s="7">
        <f>B18</f>
        <v>1196051857</v>
      </c>
      <c r="C20" s="7">
        <f t="shared" ref="C20:D20" si="0">C18</f>
        <v>323405900</v>
      </c>
      <c r="D20" s="7">
        <f t="shared" si="0"/>
        <v>872645957</v>
      </c>
    </row>
    <row r="21" spans="1:4" x14ac:dyDescent="0.25">
      <c r="B21" s="7"/>
      <c r="C21" s="7"/>
      <c r="D21" s="7"/>
    </row>
    <row r="22" spans="1:4" x14ac:dyDescent="0.25">
      <c r="A22" s="1" t="s">
        <v>8</v>
      </c>
      <c r="B22" s="7"/>
      <c r="C22" s="7"/>
      <c r="D22" s="7"/>
    </row>
    <row r="23" spans="1:4" x14ac:dyDescent="0.25">
      <c r="A23" s="1" t="s">
        <v>98</v>
      </c>
      <c r="B23" s="7">
        <f>B17</f>
        <v>1196174100</v>
      </c>
      <c r="C23" s="7"/>
      <c r="D23" s="7"/>
    </row>
    <row r="24" spans="1:4" x14ac:dyDescent="0.25">
      <c r="A24" s="1" t="s">
        <v>99</v>
      </c>
      <c r="B24" s="7">
        <v>1196174100</v>
      </c>
      <c r="C24" s="7"/>
      <c r="D24" s="7"/>
    </row>
    <row r="26" spans="1:4" x14ac:dyDescent="0.25">
      <c r="A26" s="1" t="s">
        <v>9</v>
      </c>
    </row>
    <row r="27" spans="1:4" x14ac:dyDescent="0.25">
      <c r="A27" s="9" t="s">
        <v>63</v>
      </c>
      <c r="B27" s="9">
        <v>1</v>
      </c>
      <c r="C27" s="9">
        <v>1</v>
      </c>
      <c r="D27" s="9">
        <v>1</v>
      </c>
    </row>
    <row r="28" spans="1:4" x14ac:dyDescent="0.25">
      <c r="A28" s="9" t="s">
        <v>101</v>
      </c>
      <c r="B28" s="9">
        <v>0.99</v>
      </c>
      <c r="C28" s="9">
        <v>0.99</v>
      </c>
      <c r="D28" s="9">
        <v>0.99</v>
      </c>
    </row>
    <row r="29" spans="1:4" x14ac:dyDescent="0.25">
      <c r="A29" s="9" t="s">
        <v>10</v>
      </c>
      <c r="B29" s="9">
        <f>C29+D29</f>
        <v>53815</v>
      </c>
      <c r="C29" s="9">
        <v>44626</v>
      </c>
      <c r="D29" s="9">
        <v>9189</v>
      </c>
    </row>
    <row r="31" spans="1:4" x14ac:dyDescent="0.25">
      <c r="A31" s="1" t="s">
        <v>11</v>
      </c>
    </row>
    <row r="32" spans="1:4" x14ac:dyDescent="0.25">
      <c r="A32" s="1" t="s">
        <v>44</v>
      </c>
      <c r="B32" s="1">
        <f>B16/B27</f>
        <v>1106991112</v>
      </c>
      <c r="C32" s="1">
        <f>C16/C27</f>
        <v>335933850</v>
      </c>
      <c r="D32" s="1">
        <f>D16/D27</f>
        <v>771057262</v>
      </c>
    </row>
    <row r="33" spans="1:4" x14ac:dyDescent="0.25">
      <c r="A33" s="1" t="s">
        <v>64</v>
      </c>
      <c r="B33" s="1">
        <f>B18/B28</f>
        <v>1208133188.8888888</v>
      </c>
      <c r="C33" s="1">
        <f t="shared" ref="C33:D33" si="1">C18/C28</f>
        <v>326672626.26262629</v>
      </c>
      <c r="D33" s="1">
        <f t="shared" si="1"/>
        <v>881460562.62626266</v>
      </c>
    </row>
    <row r="34" spans="1:4" x14ac:dyDescent="0.25">
      <c r="A34" s="1" t="s">
        <v>45</v>
      </c>
      <c r="B34" s="1">
        <f>B32/B10</f>
        <v>323586.99561531714</v>
      </c>
      <c r="C34" s="1">
        <f t="shared" ref="C34:D34" si="2">C32/C10</f>
        <v>143500.14950875693</v>
      </c>
      <c r="D34" s="1">
        <f t="shared" si="2"/>
        <v>713941.90925925924</v>
      </c>
    </row>
    <row r="35" spans="1:4" x14ac:dyDescent="0.25">
      <c r="A35" s="1" t="s">
        <v>65</v>
      </c>
      <c r="B35" s="1">
        <f>B33/B12</f>
        <v>374963.74577557069</v>
      </c>
      <c r="C35" s="1">
        <f t="shared" ref="C35:D35" si="3">C33/C12</f>
        <v>152223.96377568794</v>
      </c>
      <c r="D35" s="1">
        <f t="shared" si="3"/>
        <v>819201.26638128504</v>
      </c>
    </row>
    <row r="37" spans="1:4" x14ac:dyDescent="0.25">
      <c r="A37" s="4" t="s">
        <v>12</v>
      </c>
    </row>
    <row r="39" spans="1:4" x14ac:dyDescent="0.25">
      <c r="A39" s="1" t="s">
        <v>13</v>
      </c>
    </row>
    <row r="40" spans="1:4" x14ac:dyDescent="0.25">
      <c r="A40" s="1" t="s">
        <v>14</v>
      </c>
      <c r="B40" s="1">
        <f>B11/B29*100</f>
        <v>6.0949549382142525</v>
      </c>
      <c r="C40" s="1">
        <f t="shared" ref="C40:D40" si="4">C11/C29*100</f>
        <v>4.9769192847219115</v>
      </c>
      <c r="D40" s="1">
        <f t="shared" si="4"/>
        <v>11.524649036891937</v>
      </c>
    </row>
    <row r="41" spans="1:4" x14ac:dyDescent="0.25">
      <c r="A41" s="1" t="s">
        <v>15</v>
      </c>
      <c r="B41" s="1">
        <f>B12/B29*100</f>
        <v>5.9871782960141218</v>
      </c>
      <c r="C41" s="1">
        <f t="shared" ref="C41:D41" si="5">C12/C29*100</f>
        <v>4.808855823959127</v>
      </c>
      <c r="D41" s="1">
        <f t="shared" si="5"/>
        <v>11.709652845793885</v>
      </c>
    </row>
    <row r="43" spans="1:4" x14ac:dyDescent="0.25">
      <c r="A43" s="1" t="s">
        <v>16</v>
      </c>
    </row>
    <row r="44" spans="1:4" x14ac:dyDescent="0.25">
      <c r="A44" s="1" t="s">
        <v>17</v>
      </c>
      <c r="B44" s="1">
        <f>B12/B11*100</f>
        <v>98.231707317073173</v>
      </c>
      <c r="C44" s="1">
        <f t="shared" ref="C44:D44" si="6">C12/C11*100</f>
        <v>96.623142728500682</v>
      </c>
      <c r="D44" s="1">
        <f t="shared" si="6"/>
        <v>101.60528800755431</v>
      </c>
    </row>
    <row r="45" spans="1:4" x14ac:dyDescent="0.25">
      <c r="A45" s="1" t="s">
        <v>18</v>
      </c>
      <c r="B45" s="1">
        <f>B18/B17*100</f>
        <v>99.989780501015701</v>
      </c>
      <c r="C45" s="1">
        <f t="shared" ref="C45:D45" si="7">C18/C17*100</f>
        <v>102.67440679149919</v>
      </c>
      <c r="D45" s="1">
        <f t="shared" si="7"/>
        <v>99.030161187327934</v>
      </c>
    </row>
    <row r="46" spans="1:4" x14ac:dyDescent="0.25">
      <c r="A46" s="1" t="s">
        <v>19</v>
      </c>
      <c r="B46" s="1">
        <f>AVERAGE(B44:B45)</f>
        <v>99.11074390904443</v>
      </c>
      <c r="C46" s="1">
        <f t="shared" ref="C46:D46" si="8">AVERAGE(C44:C45)</f>
        <v>99.648774759999938</v>
      </c>
      <c r="D46" s="1">
        <f t="shared" si="8"/>
        <v>100.31772459744113</v>
      </c>
    </row>
    <row r="48" spans="1:4" x14ac:dyDescent="0.25">
      <c r="A48" s="1" t="s">
        <v>20</v>
      </c>
    </row>
    <row r="49" spans="1:4" x14ac:dyDescent="0.25">
      <c r="A49" s="1" t="s">
        <v>21</v>
      </c>
      <c r="B49" s="1">
        <f>(B12/B13)*100</f>
        <v>98.231707317073173</v>
      </c>
      <c r="C49" s="1">
        <f t="shared" ref="C49:D49" si="9">(C12/C13)*100</f>
        <v>96.623142728500682</v>
      </c>
      <c r="D49" s="1">
        <f t="shared" si="9"/>
        <v>101.60528800755431</v>
      </c>
    </row>
    <row r="50" spans="1:4" x14ac:dyDescent="0.25">
      <c r="A50" s="1" t="s">
        <v>22</v>
      </c>
      <c r="B50" s="1">
        <f>B18/B19*100</f>
        <v>26.753862676678754</v>
      </c>
      <c r="C50" s="1">
        <f t="shared" ref="C50:D50" si="10">C18/C19*100</f>
        <v>27.91712201648755</v>
      </c>
      <c r="D50" s="1">
        <f t="shared" si="10"/>
        <v>26.347000848169333</v>
      </c>
    </row>
    <row r="51" spans="1:4" x14ac:dyDescent="0.25">
      <c r="A51" s="1" t="s">
        <v>23</v>
      </c>
      <c r="B51" s="1">
        <f>(B49+B50)/2</f>
        <v>62.492784996875962</v>
      </c>
      <c r="C51" s="1">
        <f t="shared" ref="C51:D51" si="11">(C49+C50)/2</f>
        <v>62.270132372494118</v>
      </c>
      <c r="D51" s="1">
        <f t="shared" si="11"/>
        <v>63.976144427861819</v>
      </c>
    </row>
    <row r="53" spans="1:4" x14ac:dyDescent="0.25">
      <c r="A53" s="1" t="s">
        <v>37</v>
      </c>
    </row>
    <row r="54" spans="1:4" x14ac:dyDescent="0.25">
      <c r="A54" s="1" t="s">
        <v>24</v>
      </c>
      <c r="B54" s="1">
        <f>B20/B18*100</f>
        <v>100</v>
      </c>
      <c r="C54" s="1">
        <f>C20/C18*100</f>
        <v>100</v>
      </c>
      <c r="D54" s="1">
        <f>D20/D18*100</f>
        <v>100</v>
      </c>
    </row>
    <row r="56" spans="1:4" x14ac:dyDescent="0.25">
      <c r="A56" s="1" t="s">
        <v>25</v>
      </c>
    </row>
    <row r="57" spans="1:4" x14ac:dyDescent="0.25">
      <c r="A57" s="1" t="s">
        <v>26</v>
      </c>
      <c r="B57" s="1">
        <f>((B12/B10)-1)*100</f>
        <v>-5.8170125694241399</v>
      </c>
      <c r="C57" s="1">
        <f t="shared" ref="C57:D57" si="12">((C12/C10)-1)*100</f>
        <v>-8.3297736010252024</v>
      </c>
      <c r="D57" s="1">
        <f t="shared" si="12"/>
        <v>-0.37037037037036535</v>
      </c>
    </row>
    <row r="58" spans="1:4" x14ac:dyDescent="0.25">
      <c r="A58" s="1" t="s">
        <v>27</v>
      </c>
      <c r="B58" s="1">
        <f>((B33/B32)-1)*100</f>
        <v>9.1366656689912737</v>
      </c>
      <c r="C58" s="1">
        <f>((C33/C32)-1)*100</f>
        <v>-2.7568593451876677</v>
      </c>
      <c r="D58" s="1">
        <f>((D33/D32)-1)*100</f>
        <v>14.318430817951722</v>
      </c>
    </row>
    <row r="59" spans="1:4" x14ac:dyDescent="0.25">
      <c r="A59" s="1" t="s">
        <v>28</v>
      </c>
      <c r="B59" s="1">
        <f>((B35/B34)-1)*100</f>
        <v>15.877260475983611</v>
      </c>
      <c r="C59" s="1">
        <f t="shared" ref="C59:D59" si="13">((C35/C34)-1)*100</f>
        <v>6.0793067441359261</v>
      </c>
      <c r="D59" s="1">
        <f t="shared" si="13"/>
        <v>14.743406397200619</v>
      </c>
    </row>
    <row r="61" spans="1:4" x14ac:dyDescent="0.25">
      <c r="A61" s="1" t="s">
        <v>29</v>
      </c>
    </row>
    <row r="62" spans="1:4" x14ac:dyDescent="0.25">
      <c r="A62" s="1" t="s">
        <v>46</v>
      </c>
      <c r="B62" s="1">
        <f t="shared" ref="B62:D63" si="14">B17/B11</f>
        <v>364687.22560975607</v>
      </c>
      <c r="C62" s="1">
        <f t="shared" si="14"/>
        <v>141819.90094552003</v>
      </c>
      <c r="D62" s="1">
        <f t="shared" si="14"/>
        <v>832098.30028328614</v>
      </c>
    </row>
    <row r="63" spans="1:4" x14ac:dyDescent="0.25">
      <c r="A63" s="1" t="s">
        <v>47</v>
      </c>
      <c r="B63" s="1">
        <f t="shared" si="14"/>
        <v>371214.108317815</v>
      </c>
      <c r="C63" s="1">
        <f t="shared" si="14"/>
        <v>150701.72413793104</v>
      </c>
      <c r="D63" s="1">
        <f t="shared" si="14"/>
        <v>811009.25371747208</v>
      </c>
    </row>
    <row r="64" spans="1:4" x14ac:dyDescent="0.25">
      <c r="A64" s="1" t="s">
        <v>30</v>
      </c>
      <c r="B64" s="1">
        <f>(B62/B63)*B46</f>
        <v>97.368126411196073</v>
      </c>
      <c r="C64" s="1">
        <f t="shared" ref="C64:D64" si="15">(C62/C63)*C46</f>
        <v>93.775830679090504</v>
      </c>
      <c r="D64" s="1">
        <f t="shared" si="15"/>
        <v>102.92633252110478</v>
      </c>
    </row>
    <row r="65" spans="1:5" x14ac:dyDescent="0.25">
      <c r="A65" s="1" t="s">
        <v>41</v>
      </c>
      <c r="B65" s="1">
        <f>B17/(B11*3)</f>
        <v>121562.40853658537</v>
      </c>
      <c r="C65" s="1">
        <f t="shared" ref="C65:D65" si="16">C17/(C11*3)</f>
        <v>47273.300315173343</v>
      </c>
      <c r="D65" s="1">
        <f t="shared" si="16"/>
        <v>277366.10009442869</v>
      </c>
    </row>
    <row r="66" spans="1:5" x14ac:dyDescent="0.25">
      <c r="A66" s="1" t="s">
        <v>42</v>
      </c>
      <c r="B66" s="1">
        <f>B18/(B12*3)</f>
        <v>123738.03610593834</v>
      </c>
      <c r="C66" s="1">
        <f t="shared" ref="C66:D66" si="17">C18/(C12*3)</f>
        <v>50233.908045977012</v>
      </c>
      <c r="D66" s="1">
        <f t="shared" si="17"/>
        <v>270336.41790582403</v>
      </c>
    </row>
    <row r="68" spans="1:5" x14ac:dyDescent="0.25">
      <c r="A68" s="1" t="s">
        <v>31</v>
      </c>
    </row>
    <row r="69" spans="1:5" x14ac:dyDescent="0.25">
      <c r="A69" s="1" t="s">
        <v>32</v>
      </c>
      <c r="B69" s="1">
        <f>(B24/B23)*100</f>
        <v>100</v>
      </c>
    </row>
    <row r="70" spans="1:5" ht="15.75" thickBot="1" x14ac:dyDescent="0.3">
      <c r="A70" s="5" t="s">
        <v>33</v>
      </c>
      <c r="B70" s="5">
        <f>(B18/B24)*100</f>
        <v>99.989780501015701</v>
      </c>
      <c r="C70" s="5"/>
      <c r="D70" s="5"/>
      <c r="E70" s="5"/>
    </row>
    <row r="71" spans="1:5" ht="15.75" thickTop="1" x14ac:dyDescent="0.25"/>
    <row r="72" spans="1:5" x14ac:dyDescent="0.25">
      <c r="A72" s="1" t="s">
        <v>35</v>
      </c>
    </row>
    <row r="73" spans="1:5" x14ac:dyDescent="0.25">
      <c r="A73" s="1" t="s">
        <v>86</v>
      </c>
    </row>
    <row r="74" spans="1:5" x14ac:dyDescent="0.25">
      <c r="A74" s="1" t="s">
        <v>87</v>
      </c>
    </row>
    <row r="78" spans="1:5" x14ac:dyDescent="0.25">
      <c r="A78" s="1" t="s">
        <v>39</v>
      </c>
    </row>
    <row r="79" spans="1:5" x14ac:dyDescent="0.25">
      <c r="A79" s="1" t="s">
        <v>40</v>
      </c>
    </row>
    <row r="80" spans="1:5" x14ac:dyDescent="0.25">
      <c r="A80" s="1" t="s">
        <v>43</v>
      </c>
    </row>
    <row r="83" spans="1:1" x14ac:dyDescent="0.25">
      <c r="A83" s="1" t="s">
        <v>128</v>
      </c>
    </row>
  </sheetData>
  <mergeCells count="3">
    <mergeCell ref="A2:D2"/>
    <mergeCell ref="A4:A5"/>
    <mergeCell ref="C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3"/>
  <sheetViews>
    <sheetView workbookViewId="0">
      <selection activeCell="B38" sqref="B38"/>
    </sheetView>
  </sheetViews>
  <sheetFormatPr baseColWidth="10" defaultRowHeight="15" x14ac:dyDescent="0.25"/>
  <cols>
    <col min="1" max="1" width="50.5703125" style="1" customWidth="1"/>
    <col min="2" max="3" width="15.28515625" style="1" bestFit="1" customWidth="1"/>
    <col min="4" max="4" width="21.85546875" style="1" bestFit="1" customWidth="1"/>
    <col min="5" max="5" width="11.42578125" style="1"/>
    <col min="6" max="6" width="15.28515625" style="1" bestFit="1" customWidth="1"/>
    <col min="7" max="16384" width="11.42578125" style="1"/>
  </cols>
  <sheetData>
    <row r="2" spans="1:4" x14ac:dyDescent="0.25">
      <c r="A2" s="24" t="s">
        <v>102</v>
      </c>
      <c r="B2" s="24"/>
      <c r="C2" s="24"/>
      <c r="D2" s="24"/>
    </row>
    <row r="4" spans="1:4" x14ac:dyDescent="0.25">
      <c r="A4" s="21" t="s">
        <v>0</v>
      </c>
      <c r="B4" s="2" t="s">
        <v>1</v>
      </c>
      <c r="C4" s="23" t="s">
        <v>2</v>
      </c>
      <c r="D4" s="23"/>
    </row>
    <row r="5" spans="1:4" ht="15.75" thickBot="1" x14ac:dyDescent="0.3">
      <c r="A5" s="22"/>
      <c r="B5" s="3" t="s">
        <v>3</v>
      </c>
      <c r="C5" s="3" t="s">
        <v>4</v>
      </c>
      <c r="D5" s="3" t="s">
        <v>34</v>
      </c>
    </row>
    <row r="6" spans="1:4" ht="15.75" thickTop="1" x14ac:dyDescent="0.25"/>
    <row r="7" spans="1:4" x14ac:dyDescent="0.25">
      <c r="A7" s="4" t="s">
        <v>5</v>
      </c>
    </row>
    <row r="9" spans="1:4" x14ac:dyDescent="0.25">
      <c r="A9" s="1" t="s">
        <v>6</v>
      </c>
    </row>
    <row r="10" spans="1:4" x14ac:dyDescent="0.25">
      <c r="A10" s="1" t="s">
        <v>66</v>
      </c>
      <c r="B10" s="6">
        <f>SUM(C10:D10)</f>
        <v>3452</v>
      </c>
      <c r="C10" s="7">
        <v>2351</v>
      </c>
      <c r="D10" s="6">
        <v>1101</v>
      </c>
    </row>
    <row r="11" spans="1:4" x14ac:dyDescent="0.25">
      <c r="A11" s="1" t="s">
        <v>103</v>
      </c>
      <c r="B11" s="7">
        <f>SUM(C11:D11)</f>
        <v>3300</v>
      </c>
      <c r="C11" s="7">
        <v>2221</v>
      </c>
      <c r="D11" s="6">
        <v>1079</v>
      </c>
    </row>
    <row r="12" spans="1:4" x14ac:dyDescent="0.25">
      <c r="A12" s="1" t="s">
        <v>104</v>
      </c>
      <c r="B12" s="7">
        <f>SUM(C12:D12)</f>
        <v>3275</v>
      </c>
      <c r="C12" s="7">
        <v>2171</v>
      </c>
      <c r="D12" s="6">
        <v>1104</v>
      </c>
    </row>
    <row r="13" spans="1:4" x14ac:dyDescent="0.25">
      <c r="A13" s="1" t="s">
        <v>81</v>
      </c>
      <c r="B13" s="6">
        <f>SUM(C13:D13)</f>
        <v>3300</v>
      </c>
      <c r="C13" s="6">
        <v>2221</v>
      </c>
      <c r="D13" s="6">
        <v>1079</v>
      </c>
    </row>
    <row r="15" spans="1:4" x14ac:dyDescent="0.25">
      <c r="A15" s="1" t="s">
        <v>7</v>
      </c>
    </row>
    <row r="16" spans="1:4" x14ac:dyDescent="0.25">
      <c r="A16" s="1" t="s">
        <v>66</v>
      </c>
      <c r="B16" s="7">
        <f>SUM(C16:D16)</f>
        <v>1183445674</v>
      </c>
      <c r="C16" s="7">
        <v>327047650</v>
      </c>
      <c r="D16" s="7">
        <v>856398024</v>
      </c>
    </row>
    <row r="17" spans="1:5" x14ac:dyDescent="0.25">
      <c r="A17" s="1" t="s">
        <v>103</v>
      </c>
      <c r="B17" s="7">
        <f>SUM(C17:D17)</f>
        <v>1306321548</v>
      </c>
      <c r="C17" s="7">
        <v>315123000</v>
      </c>
      <c r="D17" s="7">
        <v>991198548</v>
      </c>
    </row>
    <row r="18" spans="1:5" x14ac:dyDescent="0.25">
      <c r="A18" s="1" t="s">
        <v>104</v>
      </c>
      <c r="B18" s="7">
        <f>SUM(C18:D18)</f>
        <v>1246911657</v>
      </c>
      <c r="C18" s="7">
        <v>323821900</v>
      </c>
      <c r="D18" s="7">
        <v>923089757</v>
      </c>
    </row>
    <row r="19" spans="1:5" x14ac:dyDescent="0.25">
      <c r="A19" s="1" t="s">
        <v>81</v>
      </c>
      <c r="B19" s="7">
        <f>SUM(C19:D19)</f>
        <v>4580576348</v>
      </c>
      <c r="C19" s="7">
        <v>1158450000</v>
      </c>
      <c r="D19" s="7">
        <v>3422126348</v>
      </c>
    </row>
    <row r="20" spans="1:5" x14ac:dyDescent="0.25">
      <c r="A20" s="1" t="s">
        <v>105</v>
      </c>
      <c r="B20" s="7">
        <f>B18</f>
        <v>1246911657</v>
      </c>
      <c r="C20" s="7">
        <f t="shared" ref="C20:D20" si="0">C18</f>
        <v>323821900</v>
      </c>
      <c r="D20" s="7">
        <f t="shared" si="0"/>
        <v>923089757</v>
      </c>
    </row>
    <row r="21" spans="1:5" x14ac:dyDescent="0.25">
      <c r="B21" s="7"/>
      <c r="C21" s="7"/>
      <c r="D21" s="7"/>
    </row>
    <row r="22" spans="1:5" x14ac:dyDescent="0.25">
      <c r="A22" s="1" t="s">
        <v>8</v>
      </c>
      <c r="B22" s="7"/>
      <c r="C22" s="7"/>
      <c r="D22" s="7"/>
    </row>
    <row r="23" spans="1:5" x14ac:dyDescent="0.25">
      <c r="A23" s="1" t="s">
        <v>103</v>
      </c>
      <c r="B23" s="7">
        <f>B17</f>
        <v>1306321548</v>
      </c>
      <c r="C23" s="7"/>
      <c r="D23" s="7"/>
    </row>
    <row r="24" spans="1:5" x14ac:dyDescent="0.25">
      <c r="A24" s="1" t="s">
        <v>104</v>
      </c>
      <c r="B24" s="7">
        <v>1306320848</v>
      </c>
      <c r="C24" s="7"/>
      <c r="D24" s="7"/>
    </row>
    <row r="26" spans="1:5" x14ac:dyDescent="0.25">
      <c r="A26" s="1" t="s">
        <v>9</v>
      </c>
    </row>
    <row r="27" spans="1:5" x14ac:dyDescent="0.25">
      <c r="A27" s="9" t="s">
        <v>67</v>
      </c>
      <c r="B27" s="9">
        <v>0.99</v>
      </c>
      <c r="C27" s="9">
        <v>0.99</v>
      </c>
      <c r="D27" s="9">
        <v>0.99</v>
      </c>
    </row>
    <row r="28" spans="1:5" x14ac:dyDescent="0.25">
      <c r="A28" s="9" t="s">
        <v>106</v>
      </c>
      <c r="B28" s="9">
        <v>0.99</v>
      </c>
      <c r="C28" s="9">
        <v>0.99</v>
      </c>
      <c r="D28" s="9">
        <v>0.99</v>
      </c>
    </row>
    <row r="29" spans="1:5" x14ac:dyDescent="0.25">
      <c r="A29" s="9" t="s">
        <v>10</v>
      </c>
      <c r="B29" s="16">
        <f>C29+D29</f>
        <v>53815</v>
      </c>
      <c r="C29" s="16">
        <v>44626</v>
      </c>
      <c r="D29" s="16">
        <v>9189</v>
      </c>
      <c r="E29" s="15"/>
    </row>
    <row r="31" spans="1:5" x14ac:dyDescent="0.25">
      <c r="A31" s="1" t="s">
        <v>11</v>
      </c>
    </row>
    <row r="32" spans="1:5" x14ac:dyDescent="0.25">
      <c r="A32" s="1" t="s">
        <v>68</v>
      </c>
      <c r="B32" s="1">
        <f>B16/B27</f>
        <v>1195399670.7070708</v>
      </c>
      <c r="C32" s="1">
        <f t="shared" ref="C32:D32" si="1">C16/C27</f>
        <v>330351161.61616164</v>
      </c>
      <c r="D32" s="1">
        <f t="shared" si="1"/>
        <v>865048509.09090912</v>
      </c>
    </row>
    <row r="33" spans="1:4" x14ac:dyDescent="0.25">
      <c r="A33" s="1" t="s">
        <v>129</v>
      </c>
      <c r="B33" s="1">
        <f>B18/B28</f>
        <v>1259506724.2424242</v>
      </c>
      <c r="C33" s="1">
        <f t="shared" ref="C33:D33" si="2">C18/C28</f>
        <v>327092828.28282827</v>
      </c>
      <c r="D33" s="1">
        <f t="shared" si="2"/>
        <v>932413895.95959592</v>
      </c>
    </row>
    <row r="34" spans="1:4" x14ac:dyDescent="0.25">
      <c r="A34" s="1" t="s">
        <v>69</v>
      </c>
      <c r="B34" s="1">
        <f>B32/B10</f>
        <v>346291.90924306802</v>
      </c>
      <c r="C34" s="1">
        <f t="shared" ref="C34:D34" si="3">C32/C10</f>
        <v>140515.16870104705</v>
      </c>
      <c r="D34" s="1">
        <f t="shared" si="3"/>
        <v>785693.46874741977</v>
      </c>
    </row>
    <row r="35" spans="1:4" x14ac:dyDescent="0.25">
      <c r="A35" s="1" t="s">
        <v>130</v>
      </c>
      <c r="B35" s="1">
        <f>B33/B12</f>
        <v>384582.20587554941</v>
      </c>
      <c r="C35" s="1">
        <f t="shared" ref="C35:D35" si="4">C33/C12</f>
        <v>150664.59156279516</v>
      </c>
      <c r="D35" s="1">
        <f t="shared" si="4"/>
        <v>844577.80431122822</v>
      </c>
    </row>
    <row r="37" spans="1:4" x14ac:dyDescent="0.25">
      <c r="A37" s="4" t="s">
        <v>12</v>
      </c>
    </row>
    <row r="39" spans="1:4" x14ac:dyDescent="0.25">
      <c r="A39" s="1" t="s">
        <v>13</v>
      </c>
    </row>
    <row r="40" spans="1:4" x14ac:dyDescent="0.25">
      <c r="A40" s="1" t="s">
        <v>14</v>
      </c>
      <c r="B40" s="1">
        <f>B11/B29*100</f>
        <v>6.1321192975936079</v>
      </c>
      <c r="C40" s="1">
        <f t="shared" ref="C40:D40" si="5">C11/C29*100</f>
        <v>4.9769192847219115</v>
      </c>
      <c r="D40" s="1">
        <f t="shared" si="5"/>
        <v>11.74230057677658</v>
      </c>
    </row>
    <row r="41" spans="1:4" x14ac:dyDescent="0.25">
      <c r="A41" s="1" t="s">
        <v>15</v>
      </c>
      <c r="B41" s="1">
        <f>B12/B29*100</f>
        <v>6.0856638483694141</v>
      </c>
      <c r="C41" s="1">
        <f t="shared" ref="C41:D41" si="6">C12/C29*100</f>
        <v>4.8648769775467215</v>
      </c>
      <c r="D41" s="1">
        <f t="shared" si="6"/>
        <v>12.014365001632386</v>
      </c>
    </row>
    <row r="43" spans="1:4" x14ac:dyDescent="0.25">
      <c r="A43" s="1" t="s">
        <v>16</v>
      </c>
    </row>
    <row r="44" spans="1:4" x14ac:dyDescent="0.25">
      <c r="A44" s="1" t="s">
        <v>17</v>
      </c>
      <c r="B44" s="1">
        <f>B12/B11*100</f>
        <v>99.242424242424249</v>
      </c>
      <c r="C44" s="1">
        <f t="shared" ref="C44:D44" si="7">C12/C11*100</f>
        <v>97.74876181900045</v>
      </c>
      <c r="D44" s="1">
        <f t="shared" si="7"/>
        <v>102.31696014828545</v>
      </c>
    </row>
    <row r="45" spans="1:4" x14ac:dyDescent="0.25">
      <c r="A45" s="1" t="s">
        <v>18</v>
      </c>
      <c r="B45" s="1">
        <f>B18/B17*100</f>
        <v>95.452123476723045</v>
      </c>
      <c r="C45" s="1">
        <f t="shared" ref="C45:D45" si="8">C18/C17*100</f>
        <v>102.76047765475703</v>
      </c>
      <c r="D45" s="1">
        <f t="shared" si="8"/>
        <v>93.128642981022608</v>
      </c>
    </row>
    <row r="46" spans="1:4" x14ac:dyDescent="0.25">
      <c r="A46" s="1" t="s">
        <v>19</v>
      </c>
      <c r="B46" s="1">
        <f>AVERAGE(B44:B45)</f>
        <v>97.347273859573647</v>
      </c>
      <c r="C46" s="1">
        <f t="shared" ref="C46:D46" si="9">AVERAGE(C44:C45)</f>
        <v>100.25461973687874</v>
      </c>
      <c r="D46" s="1">
        <f t="shared" si="9"/>
        <v>97.72280156465402</v>
      </c>
    </row>
    <row r="48" spans="1:4" x14ac:dyDescent="0.25">
      <c r="A48" s="1" t="s">
        <v>20</v>
      </c>
    </row>
    <row r="49" spans="1:4" x14ac:dyDescent="0.25">
      <c r="A49" s="1" t="s">
        <v>21</v>
      </c>
      <c r="B49" s="1">
        <f>(B12/B13)*100</f>
        <v>99.242424242424249</v>
      </c>
      <c r="C49" s="1">
        <f t="shared" ref="C49:D49" si="10">(C12/C13)*100</f>
        <v>97.74876181900045</v>
      </c>
      <c r="D49" s="1">
        <f t="shared" si="10"/>
        <v>102.31696014828545</v>
      </c>
    </row>
    <row r="50" spans="1:4" x14ac:dyDescent="0.25">
      <c r="A50" s="1" t="s">
        <v>22</v>
      </c>
      <c r="B50" s="1">
        <f>B18/B19*100</f>
        <v>27.22171976337507</v>
      </c>
      <c r="C50" s="1">
        <f t="shared" ref="C50:D50" si="11">C18/C19*100</f>
        <v>27.953032068712503</v>
      </c>
      <c r="D50" s="1">
        <f t="shared" si="11"/>
        <v>26.974157676541754</v>
      </c>
    </row>
    <row r="51" spans="1:4" x14ac:dyDescent="0.25">
      <c r="A51" s="1" t="s">
        <v>23</v>
      </c>
      <c r="B51" s="1">
        <f>(B49+B50)/2</f>
        <v>63.232072002899656</v>
      </c>
      <c r="C51" s="1">
        <f t="shared" ref="C51:D51" si="12">(C49+C50)/2</f>
        <v>62.850896943856476</v>
      </c>
      <c r="D51" s="1">
        <f t="shared" si="12"/>
        <v>64.645558912413605</v>
      </c>
    </row>
    <row r="53" spans="1:4" x14ac:dyDescent="0.25">
      <c r="A53" s="1" t="s">
        <v>36</v>
      </c>
    </row>
    <row r="54" spans="1:4" x14ac:dyDescent="0.25">
      <c r="A54" s="1" t="s">
        <v>24</v>
      </c>
      <c r="B54" s="1">
        <f>B20/B18*100</f>
        <v>100</v>
      </c>
      <c r="C54" s="1">
        <f>C20/C18*100</f>
        <v>100</v>
      </c>
      <c r="D54" s="1">
        <f>D20/D18*100</f>
        <v>100</v>
      </c>
    </row>
    <row r="56" spans="1:4" x14ac:dyDescent="0.25">
      <c r="A56" s="1" t="s">
        <v>25</v>
      </c>
    </row>
    <row r="57" spans="1:4" x14ac:dyDescent="0.25">
      <c r="A57" s="1" t="s">
        <v>26</v>
      </c>
      <c r="B57" s="1">
        <f>((B12/B10)-1)*100</f>
        <v>-5.1274623406720732</v>
      </c>
      <c r="C57" s="1">
        <f t="shared" ref="C57:D57" si="13">((C12/C10)-1)*100</f>
        <v>-7.656316461080392</v>
      </c>
      <c r="D57" s="1">
        <f t="shared" si="13"/>
        <v>0.27247956403269047</v>
      </c>
    </row>
    <row r="58" spans="1:4" x14ac:dyDescent="0.25">
      <c r="A58" s="1" t="s">
        <v>27</v>
      </c>
      <c r="B58" s="1">
        <f>((B33/B32)-1)*100</f>
        <v>5.3628133841993275</v>
      </c>
      <c r="C58" s="1">
        <f t="shared" ref="C58:D58" si="14">((C33/C32)-1)*100</f>
        <v>-0.98632416407824497</v>
      </c>
      <c r="D58" s="1">
        <f t="shared" si="14"/>
        <v>7.7874692760851127</v>
      </c>
    </row>
    <row r="59" spans="1:4" x14ac:dyDescent="0.25">
      <c r="A59" s="1" t="s">
        <v>28</v>
      </c>
      <c r="B59" s="1">
        <f>((B35/B34)-1)*100</f>
        <v>11.057231084658348</v>
      </c>
      <c r="C59" s="1">
        <f t="shared" ref="C59:D59" si="15">((C35/C34)-1)*100</f>
        <v>7.2230087011755373</v>
      </c>
      <c r="D59" s="1">
        <f t="shared" si="15"/>
        <v>7.4945685443566168</v>
      </c>
    </row>
    <row r="61" spans="1:4" x14ac:dyDescent="0.25">
      <c r="A61" s="1" t="s">
        <v>29</v>
      </c>
    </row>
    <row r="62" spans="1:4" x14ac:dyDescent="0.25">
      <c r="A62" s="1" t="s">
        <v>46</v>
      </c>
      <c r="B62" s="1">
        <f t="shared" ref="B62:D63" si="16">B17/B11</f>
        <v>395855.01454545453</v>
      </c>
      <c r="C62" s="1">
        <f t="shared" si="16"/>
        <v>141883.38586222421</v>
      </c>
      <c r="D62" s="1">
        <f t="shared" si="16"/>
        <v>918627.01390176092</v>
      </c>
    </row>
    <row r="63" spans="1:4" x14ac:dyDescent="0.25">
      <c r="A63" s="1" t="s">
        <v>47</v>
      </c>
      <c r="B63" s="1">
        <f t="shared" si="16"/>
        <v>380736.38381679391</v>
      </c>
      <c r="C63" s="1">
        <f t="shared" si="16"/>
        <v>149157.94564716722</v>
      </c>
      <c r="D63" s="1">
        <f t="shared" si="16"/>
        <v>836132.02626811597</v>
      </c>
    </row>
    <row r="64" spans="1:4" x14ac:dyDescent="0.25">
      <c r="A64" s="1" t="s">
        <v>30</v>
      </c>
      <c r="B64" s="1">
        <f>(B62/B63)*B46</f>
        <v>101.21282900082562</v>
      </c>
      <c r="C64" s="1">
        <f t="shared" ref="C64:D64" si="17">(C62/C63)*C46</f>
        <v>95.365116721613106</v>
      </c>
      <c r="D64" s="1">
        <f t="shared" si="17"/>
        <v>107.36439051632063</v>
      </c>
    </row>
    <row r="65" spans="1:5" x14ac:dyDescent="0.25">
      <c r="A65" s="1" t="s">
        <v>41</v>
      </c>
      <c r="B65" s="1">
        <f>B17/(B11*3)</f>
        <v>131951.67151515151</v>
      </c>
      <c r="C65" s="1">
        <f t="shared" ref="C65:D66" si="18">C17/(C11*3)</f>
        <v>47294.461954074744</v>
      </c>
      <c r="D65" s="1">
        <f t="shared" si="18"/>
        <v>306209.00463392033</v>
      </c>
    </row>
    <row r="66" spans="1:5" x14ac:dyDescent="0.25">
      <c r="A66" s="1" t="s">
        <v>42</v>
      </c>
      <c r="B66" s="1">
        <f>B18/(B12*3)</f>
        <v>126912.1279389313</v>
      </c>
      <c r="C66" s="1">
        <f t="shared" si="18"/>
        <v>49719.315215722403</v>
      </c>
      <c r="D66" s="1">
        <f t="shared" si="18"/>
        <v>278710.6754227053</v>
      </c>
    </row>
    <row r="68" spans="1:5" x14ac:dyDescent="0.25">
      <c r="A68" s="1" t="s">
        <v>31</v>
      </c>
    </row>
    <row r="69" spans="1:5" x14ac:dyDescent="0.25">
      <c r="A69" s="1" t="s">
        <v>32</v>
      </c>
      <c r="B69" s="1">
        <f>(B24/B23)*100</f>
        <v>99.999946414418332</v>
      </c>
    </row>
    <row r="70" spans="1:5" x14ac:dyDescent="0.25">
      <c r="A70" s="1" t="s">
        <v>33</v>
      </c>
      <c r="B70" s="1">
        <f>(B18/B24)*100</f>
        <v>95.452174625326052</v>
      </c>
    </row>
    <row r="71" spans="1:5" ht="15.75" thickBot="1" x14ac:dyDescent="0.3">
      <c r="A71" s="5"/>
      <c r="B71" s="5"/>
      <c r="C71" s="5"/>
      <c r="D71" s="5"/>
      <c r="E71" s="5"/>
    </row>
    <row r="72" spans="1:5" ht="15.75" thickTop="1" x14ac:dyDescent="0.25"/>
    <row r="73" spans="1:5" x14ac:dyDescent="0.25">
      <c r="A73" s="1" t="s">
        <v>35</v>
      </c>
    </row>
    <row r="74" spans="1:5" x14ac:dyDescent="0.25">
      <c r="A74" s="1" t="s">
        <v>88</v>
      </c>
    </row>
    <row r="75" spans="1:5" x14ac:dyDescent="0.25">
      <c r="A75" s="1" t="s">
        <v>87</v>
      </c>
    </row>
    <row r="79" spans="1:5" x14ac:dyDescent="0.25">
      <c r="A79" s="1" t="s">
        <v>39</v>
      </c>
    </row>
    <row r="80" spans="1:5" x14ac:dyDescent="0.25">
      <c r="A80" s="1" t="s">
        <v>40</v>
      </c>
    </row>
    <row r="81" spans="1:1" x14ac:dyDescent="0.25">
      <c r="A81" s="1" t="s">
        <v>43</v>
      </c>
    </row>
    <row r="83" spans="1:1" x14ac:dyDescent="0.25">
      <c r="A83" s="1" t="s">
        <v>128</v>
      </c>
    </row>
  </sheetData>
  <mergeCells count="3">
    <mergeCell ref="A2:D2"/>
    <mergeCell ref="A4:A5"/>
    <mergeCell ref="C4:D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4"/>
  <sheetViews>
    <sheetView zoomScale="80" zoomScaleNormal="80" workbookViewId="0">
      <selection activeCell="I23" sqref="I23"/>
    </sheetView>
  </sheetViews>
  <sheetFormatPr baseColWidth="10" defaultRowHeight="15" x14ac:dyDescent="0.25"/>
  <cols>
    <col min="1" max="1" width="50.5703125" style="1" customWidth="1"/>
    <col min="2" max="2" width="16.5703125" style="1" customWidth="1"/>
    <col min="3" max="3" width="16.42578125" style="1" customWidth="1"/>
    <col min="4" max="4" width="21.85546875" style="1" bestFit="1" customWidth="1"/>
    <col min="5" max="16384" width="11.42578125" style="1"/>
  </cols>
  <sheetData>
    <row r="2" spans="1:5" x14ac:dyDescent="0.25">
      <c r="A2" s="24" t="s">
        <v>107</v>
      </c>
      <c r="B2" s="24"/>
      <c r="C2" s="24"/>
      <c r="D2" s="24"/>
    </row>
    <row r="4" spans="1:5" x14ac:dyDescent="0.25">
      <c r="A4" s="21" t="s">
        <v>0</v>
      </c>
      <c r="B4" s="2" t="s">
        <v>1</v>
      </c>
      <c r="C4" s="23" t="s">
        <v>2</v>
      </c>
      <c r="D4" s="23"/>
    </row>
    <row r="5" spans="1:5" ht="15.75" thickBot="1" x14ac:dyDescent="0.3">
      <c r="A5" s="22"/>
      <c r="B5" s="3" t="s">
        <v>3</v>
      </c>
      <c r="C5" s="3" t="s">
        <v>4</v>
      </c>
      <c r="D5" s="3" t="s">
        <v>34</v>
      </c>
    </row>
    <row r="6" spans="1:5" ht="15.75" thickTop="1" x14ac:dyDescent="0.25"/>
    <row r="7" spans="1:5" x14ac:dyDescent="0.25">
      <c r="A7" s="4" t="s">
        <v>5</v>
      </c>
    </row>
    <row r="9" spans="1:5" x14ac:dyDescent="0.25">
      <c r="A9" s="1" t="s">
        <v>6</v>
      </c>
    </row>
    <row r="10" spans="1:5" x14ac:dyDescent="0.25">
      <c r="A10" s="1" t="s">
        <v>70</v>
      </c>
      <c r="B10" s="6">
        <f>SUM(C10:D10)</f>
        <v>3351</v>
      </c>
      <c r="C10" s="6">
        <f>+'II Trimestre'!C10</f>
        <v>2310</v>
      </c>
      <c r="D10" s="6">
        <f>+'II Trimestre'!D10</f>
        <v>1041</v>
      </c>
    </row>
    <row r="11" spans="1:5" x14ac:dyDescent="0.25">
      <c r="A11" s="1" t="s">
        <v>108</v>
      </c>
      <c r="B11" s="7">
        <f>SUM(C11:D11)</f>
        <v>3275</v>
      </c>
      <c r="C11" s="6">
        <f>+'II Trimestre'!C11</f>
        <v>2216</v>
      </c>
      <c r="D11" s="6">
        <f>+'II Trimestre'!D11</f>
        <v>1059</v>
      </c>
    </row>
    <row r="12" spans="1:5" x14ac:dyDescent="0.25">
      <c r="A12" s="1" t="s">
        <v>109</v>
      </c>
      <c r="B12" s="7">
        <f>SUM(C12:D12)</f>
        <v>3174</v>
      </c>
      <c r="C12" s="6">
        <f>+'II Trimestre'!C12</f>
        <v>2120</v>
      </c>
      <c r="D12" s="6">
        <f>+'II Trimestre'!D12</f>
        <v>1054</v>
      </c>
    </row>
    <row r="13" spans="1:5" x14ac:dyDescent="0.25">
      <c r="A13" s="1" t="s">
        <v>81</v>
      </c>
      <c r="B13" s="6">
        <f>SUM(C13:D13)</f>
        <v>3280</v>
      </c>
      <c r="C13" s="6">
        <f>+'II Trimestre'!C13</f>
        <v>2221</v>
      </c>
      <c r="D13" s="6">
        <f>+'II Trimestre'!D13</f>
        <v>1059</v>
      </c>
    </row>
    <row r="15" spans="1:5" x14ac:dyDescent="0.25">
      <c r="A15" s="1" t="s">
        <v>7</v>
      </c>
    </row>
    <row r="16" spans="1:5" x14ac:dyDescent="0.25">
      <c r="A16" s="1" t="s">
        <v>70</v>
      </c>
      <c r="B16" s="19">
        <f>SUM(C16:D16)</f>
        <v>2031331817</v>
      </c>
      <c r="C16" s="19">
        <f>+'I Trimestre'!C16+'II Trimestre'!C16</f>
        <v>534545500</v>
      </c>
      <c r="D16" s="19">
        <f>+'I Trimestre'!D16+'II Trimestre'!D16</f>
        <v>1496786317</v>
      </c>
      <c r="E16" s="15"/>
    </row>
    <row r="17" spans="1:5" x14ac:dyDescent="0.25">
      <c r="A17" s="1" t="s">
        <v>108</v>
      </c>
      <c r="B17" s="1">
        <f>SUM(C17:D17)</f>
        <v>2078080700</v>
      </c>
      <c r="C17" s="1">
        <f>+'I Trimestre'!C17+'II Trimestre'!C17</f>
        <v>528345000</v>
      </c>
      <c r="D17" s="1">
        <f>+'I Trimestre'!D17+'II Trimestre'!D17</f>
        <v>1549735700</v>
      </c>
    </row>
    <row r="18" spans="1:5" x14ac:dyDescent="0.25">
      <c r="A18" s="1" t="s">
        <v>110</v>
      </c>
      <c r="B18" s="1">
        <f>SUM(C18:D18)</f>
        <v>2121579325</v>
      </c>
      <c r="C18" s="1">
        <f>+'I Trimestre'!C18+'II Trimestre'!C18</f>
        <v>509161100</v>
      </c>
      <c r="D18" s="1">
        <f>+'I Trimestre'!D18+'II Trimestre'!D18</f>
        <v>1612418225</v>
      </c>
    </row>
    <row r="19" spans="1:5" x14ac:dyDescent="0.25">
      <c r="A19" s="1" t="s">
        <v>81</v>
      </c>
      <c r="B19" s="1">
        <f>SUM(C19:D19)</f>
        <v>4470576348</v>
      </c>
      <c r="C19" s="1">
        <f>'II Trimestre'!C19</f>
        <v>1193250000</v>
      </c>
      <c r="D19" s="1">
        <f>'II Trimestre'!D19</f>
        <v>3277326348</v>
      </c>
    </row>
    <row r="20" spans="1:5" x14ac:dyDescent="0.25">
      <c r="A20" s="1" t="s">
        <v>111</v>
      </c>
      <c r="B20" s="1">
        <f>SUM(C20:D20)</f>
        <v>2121579325</v>
      </c>
      <c r="C20" s="1">
        <f>+'I Trimestre'!C20+'II Trimestre'!C20</f>
        <v>509161100</v>
      </c>
      <c r="D20" s="1">
        <f>+'I Trimestre'!D20+'II Trimestre'!D20</f>
        <v>1612418225</v>
      </c>
    </row>
    <row r="22" spans="1:5" x14ac:dyDescent="0.25">
      <c r="A22" s="1" t="s">
        <v>8</v>
      </c>
    </row>
    <row r="23" spans="1:5" x14ac:dyDescent="0.25">
      <c r="A23" s="1" t="s">
        <v>112</v>
      </c>
      <c r="B23" s="1">
        <f>B17</f>
        <v>2078080700</v>
      </c>
    </row>
    <row r="24" spans="1:5" x14ac:dyDescent="0.25">
      <c r="A24" s="1" t="s">
        <v>110</v>
      </c>
      <c r="B24" s="1">
        <f>'I Trimestre'!B24+'II Trimestre'!B24</f>
        <v>2063094020</v>
      </c>
    </row>
    <row r="26" spans="1:5" x14ac:dyDescent="0.25">
      <c r="A26" s="1" t="s">
        <v>9</v>
      </c>
    </row>
    <row r="27" spans="1:5" x14ac:dyDescent="0.25">
      <c r="A27" s="1" t="s">
        <v>71</v>
      </c>
      <c r="B27" s="1">
        <v>0.97</v>
      </c>
      <c r="C27" s="1">
        <v>0.97</v>
      </c>
      <c r="D27" s="1">
        <v>0.97</v>
      </c>
    </row>
    <row r="28" spans="1:5" x14ac:dyDescent="0.25">
      <c r="A28" s="1" t="s">
        <v>113</v>
      </c>
      <c r="B28" s="1">
        <v>1</v>
      </c>
      <c r="C28" s="1">
        <v>1</v>
      </c>
      <c r="D28" s="1">
        <v>1</v>
      </c>
    </row>
    <row r="29" spans="1:5" x14ac:dyDescent="0.25">
      <c r="A29" s="1" t="s">
        <v>10</v>
      </c>
      <c r="B29" s="20">
        <f>SUM(C29:D29)</f>
        <v>53815</v>
      </c>
      <c r="C29" s="20">
        <v>44626</v>
      </c>
      <c r="D29" s="20">
        <v>9189</v>
      </c>
      <c r="E29" s="15"/>
    </row>
    <row r="31" spans="1:5" x14ac:dyDescent="0.25">
      <c r="A31" s="1" t="s">
        <v>11</v>
      </c>
    </row>
    <row r="32" spans="1:5" x14ac:dyDescent="0.25">
      <c r="A32" s="1" t="s">
        <v>72</v>
      </c>
      <c r="B32" s="1">
        <f>B16/B27</f>
        <v>2094156512.371134</v>
      </c>
      <c r="C32" s="1">
        <f>C16/C27</f>
        <v>551077835.05154645</v>
      </c>
      <c r="D32" s="1">
        <f>D16/D27</f>
        <v>1543078677.3195877</v>
      </c>
    </row>
    <row r="33" spans="1:4" x14ac:dyDescent="0.25">
      <c r="A33" s="1" t="s">
        <v>121</v>
      </c>
      <c r="B33" s="1">
        <f>B18/B28</f>
        <v>2121579325</v>
      </c>
      <c r="C33" s="1">
        <f>C18/C28</f>
        <v>509161100</v>
      </c>
      <c r="D33" s="1">
        <f>D18/D28</f>
        <v>1612418225</v>
      </c>
    </row>
    <row r="34" spans="1:4" x14ac:dyDescent="0.25">
      <c r="A34" s="1" t="s">
        <v>73</v>
      </c>
      <c r="B34" s="1">
        <f>B32/B10</f>
        <v>624934.79927518172</v>
      </c>
      <c r="C34" s="1">
        <f>C32/C10</f>
        <v>238561.8333556478</v>
      </c>
      <c r="D34" s="1">
        <f>D32/D10</f>
        <v>1482304.2049179517</v>
      </c>
    </row>
    <row r="35" spans="1:4" x14ac:dyDescent="0.25">
      <c r="A35" s="1" t="s">
        <v>122</v>
      </c>
      <c r="B35" s="1">
        <f>B33/B12</f>
        <v>668424.48802772525</v>
      </c>
      <c r="C35" s="1">
        <f>C33/C12</f>
        <v>240170.33018867925</v>
      </c>
      <c r="D35" s="1">
        <f>D33/D12</f>
        <v>1529808.5626185958</v>
      </c>
    </row>
    <row r="37" spans="1:4" x14ac:dyDescent="0.25">
      <c r="A37" s="4" t="s">
        <v>12</v>
      </c>
    </row>
    <row r="39" spans="1:4" x14ac:dyDescent="0.25">
      <c r="A39" s="1" t="s">
        <v>13</v>
      </c>
    </row>
    <row r="40" spans="1:4" x14ac:dyDescent="0.25">
      <c r="A40" s="1" t="s">
        <v>14</v>
      </c>
      <c r="B40" s="1">
        <f>B11/B29*100</f>
        <v>6.0856638483694141</v>
      </c>
      <c r="C40" s="1">
        <f>C11/C29*100</f>
        <v>4.9657150540043924</v>
      </c>
      <c r="D40" s="1">
        <f>D11/D29*100</f>
        <v>11.524649036891937</v>
      </c>
    </row>
    <row r="41" spans="1:4" x14ac:dyDescent="0.25">
      <c r="A41" s="1" t="s">
        <v>15</v>
      </c>
      <c r="B41" s="1">
        <f>B12/B29*100</f>
        <v>5.8979838335036696</v>
      </c>
      <c r="C41" s="1">
        <f>C12/C29*100</f>
        <v>4.7505938242280283</v>
      </c>
      <c r="D41" s="1">
        <f>D12/D29*100</f>
        <v>11.470236151920775</v>
      </c>
    </row>
    <row r="43" spans="1:4" x14ac:dyDescent="0.25">
      <c r="A43" s="1" t="s">
        <v>16</v>
      </c>
    </row>
    <row r="44" spans="1:4" x14ac:dyDescent="0.25">
      <c r="A44" s="1" t="s">
        <v>17</v>
      </c>
      <c r="B44" s="1">
        <f>B12/B11*100</f>
        <v>96.916030534351151</v>
      </c>
      <c r="C44" s="1">
        <f>C12/C11*100</f>
        <v>95.667870036101093</v>
      </c>
      <c r="D44" s="1">
        <f>D12/D11*100</f>
        <v>99.52785646836638</v>
      </c>
    </row>
    <row r="45" spans="1:4" x14ac:dyDescent="0.25">
      <c r="A45" s="1" t="s">
        <v>18</v>
      </c>
      <c r="B45" s="1">
        <f>B18/B17*100</f>
        <v>102.09321153889741</v>
      </c>
      <c r="C45" s="1">
        <f>C18/C17*100</f>
        <v>96.369058096508908</v>
      </c>
      <c r="D45" s="1">
        <f>D18/D17*100</f>
        <v>104.04472356157245</v>
      </c>
    </row>
    <row r="46" spans="1:4" x14ac:dyDescent="0.25">
      <c r="A46" s="1" t="s">
        <v>19</v>
      </c>
      <c r="B46" s="1">
        <f>AVERAGE(B44:B45)</f>
        <v>99.504621036624286</v>
      </c>
      <c r="C46" s="1">
        <f>AVERAGE(C44:C45)</f>
        <v>96.018464066305</v>
      </c>
      <c r="D46" s="1">
        <f>AVERAGE(D44:D45)</f>
        <v>101.78629001496941</v>
      </c>
    </row>
    <row r="48" spans="1:4" x14ac:dyDescent="0.25">
      <c r="A48" s="1" t="s">
        <v>20</v>
      </c>
    </row>
    <row r="49" spans="1:4" x14ac:dyDescent="0.25">
      <c r="A49" s="1" t="s">
        <v>21</v>
      </c>
      <c r="B49" s="1">
        <f>(B12/B13)*100</f>
        <v>96.768292682926827</v>
      </c>
      <c r="C49" s="1">
        <f t="shared" ref="C49:D49" si="0">(C12/C13)*100</f>
        <v>95.452498874380908</v>
      </c>
      <c r="D49" s="1">
        <f t="shared" si="0"/>
        <v>99.52785646836638</v>
      </c>
    </row>
    <row r="50" spans="1:4" x14ac:dyDescent="0.25">
      <c r="A50" s="1" t="s">
        <v>22</v>
      </c>
      <c r="B50" s="1">
        <f>B18/B19*100</f>
        <v>47.456505825006886</v>
      </c>
      <c r="C50" s="1">
        <f>C18/C19*100</f>
        <v>42.670111041273834</v>
      </c>
      <c r="D50" s="1">
        <f>D18/D19*100</f>
        <v>49.199196350524687</v>
      </c>
    </row>
    <row r="51" spans="1:4" x14ac:dyDescent="0.25">
      <c r="A51" s="1" t="s">
        <v>23</v>
      </c>
      <c r="B51" s="1">
        <f>(B49+B50)/2</f>
        <v>72.112399253966856</v>
      </c>
      <c r="C51" s="1">
        <f>(C49+C50)/2</f>
        <v>69.061304957827375</v>
      </c>
      <c r="D51" s="1">
        <f>(D49+D50)/2</f>
        <v>74.363526409445541</v>
      </c>
    </row>
    <row r="53" spans="1:4" x14ac:dyDescent="0.25">
      <c r="A53" s="1" t="s">
        <v>37</v>
      </c>
    </row>
    <row r="54" spans="1:4" x14ac:dyDescent="0.25">
      <c r="A54" s="1" t="s">
        <v>24</v>
      </c>
      <c r="B54" s="1">
        <f>B20/B18*100</f>
        <v>100</v>
      </c>
      <c r="C54" s="1">
        <f>C20/C18*100</f>
        <v>100</v>
      </c>
      <c r="D54" s="1">
        <f>D20/D18*100</f>
        <v>100</v>
      </c>
    </row>
    <row r="56" spans="1:4" x14ac:dyDescent="0.25">
      <c r="A56" s="1" t="s">
        <v>25</v>
      </c>
    </row>
    <row r="57" spans="1:4" x14ac:dyDescent="0.25">
      <c r="A57" s="1" t="s">
        <v>26</v>
      </c>
      <c r="B57" s="1">
        <f>((B12/B10)-1)*100</f>
        <v>-5.2820053715308841</v>
      </c>
      <c r="C57" s="1">
        <f>((C12/C10)-1)*100</f>
        <v>-8.2251082251082241</v>
      </c>
      <c r="D57" s="1">
        <f>((D12/D10)-1)*100</f>
        <v>1.2487992315081575</v>
      </c>
    </row>
    <row r="58" spans="1:4" x14ac:dyDescent="0.25">
      <c r="A58" s="1" t="s">
        <v>27</v>
      </c>
      <c r="B58" s="1">
        <f>((B33/B32)-1)*100</f>
        <v>1.3094920301738089</v>
      </c>
      <c r="C58" s="1">
        <f>((C33/C32)-1)*100</f>
        <v>-7.6063184518436744</v>
      </c>
      <c r="D58" s="1">
        <f>((D33/D32)-1)*100</f>
        <v>4.4935847212184132</v>
      </c>
    </row>
    <row r="59" spans="1:4" x14ac:dyDescent="0.25">
      <c r="A59" s="1" t="s">
        <v>28</v>
      </c>
      <c r="B59" s="1">
        <f>((B35/B34)-1)*100</f>
        <v>6.9590761793044909</v>
      </c>
      <c r="C59" s="1">
        <f>((C35/C34)-1)*100</f>
        <v>0.67424734728354085</v>
      </c>
      <c r="D59" s="1">
        <f>((D35/D34)-1)*100</f>
        <v>3.2047644163077482</v>
      </c>
    </row>
    <row r="61" spans="1:4" x14ac:dyDescent="0.25">
      <c r="A61" s="1" t="s">
        <v>29</v>
      </c>
    </row>
    <row r="62" spans="1:4" x14ac:dyDescent="0.25">
      <c r="A62" s="1" t="s">
        <v>48</v>
      </c>
      <c r="B62" s="1">
        <f t="shared" ref="B62:D63" si="1">B17/B11</f>
        <v>634528.45801526716</v>
      </c>
      <c r="C62" s="1">
        <f t="shared" si="1"/>
        <v>238422.83393501805</v>
      </c>
      <c r="D62" s="1">
        <f t="shared" si="1"/>
        <v>1463395.3729933901</v>
      </c>
    </row>
    <row r="63" spans="1:4" x14ac:dyDescent="0.25">
      <c r="A63" s="1" t="s">
        <v>49</v>
      </c>
      <c r="B63" s="1">
        <f t="shared" si="1"/>
        <v>668424.48802772525</v>
      </c>
      <c r="C63" s="1">
        <f t="shared" si="1"/>
        <v>240170.33018867925</v>
      </c>
      <c r="D63" s="1">
        <f t="shared" si="1"/>
        <v>1529808.5626185958</v>
      </c>
    </row>
    <row r="64" spans="1:4" x14ac:dyDescent="0.25">
      <c r="A64" s="1" t="s">
        <v>30</v>
      </c>
      <c r="B64" s="1">
        <f>(B62/B63)*B46</f>
        <v>94.458708324797087</v>
      </c>
      <c r="C64" s="1">
        <f>(C62/C63)*C46</f>
        <v>95.319826952776637</v>
      </c>
      <c r="D64" s="1">
        <f>D62/D63*D46</f>
        <v>97.367467722303431</v>
      </c>
    </row>
    <row r="65" spans="1:5" x14ac:dyDescent="0.25">
      <c r="A65" s="1" t="s">
        <v>41</v>
      </c>
      <c r="B65" s="1">
        <f>B17/(B11*6)</f>
        <v>105754.74300254454</v>
      </c>
      <c r="C65" s="1">
        <f t="shared" ref="C65:D65" si="2">C17/(C11*6)</f>
        <v>39737.138989169674</v>
      </c>
      <c r="D65" s="1">
        <f t="shared" si="2"/>
        <v>243899.22883223166</v>
      </c>
    </row>
    <row r="66" spans="1:5" x14ac:dyDescent="0.25">
      <c r="A66" s="1" t="s">
        <v>42</v>
      </c>
      <c r="B66" s="1">
        <f>B18/(B12*6)</f>
        <v>111404.08133795421</v>
      </c>
      <c r="C66" s="1">
        <f t="shared" ref="C66:D66" si="3">C18/(C12*6)</f>
        <v>40028.388364779872</v>
      </c>
      <c r="D66" s="1">
        <f t="shared" si="3"/>
        <v>254968.09376976598</v>
      </c>
    </row>
    <row r="68" spans="1:5" x14ac:dyDescent="0.25">
      <c r="A68" s="1" t="s">
        <v>31</v>
      </c>
    </row>
    <row r="69" spans="1:5" x14ac:dyDescent="0.25">
      <c r="A69" s="1" t="s">
        <v>32</v>
      </c>
      <c r="B69" s="1">
        <f>(B24/B23)*100</f>
        <v>99.27882107754526</v>
      </c>
    </row>
    <row r="70" spans="1:5" x14ac:dyDescent="0.25">
      <c r="A70" s="1" t="s">
        <v>33</v>
      </c>
      <c r="B70" s="1">
        <f>(B18/B24)*100</f>
        <v>102.83483469163465</v>
      </c>
    </row>
    <row r="71" spans="1:5" ht="15.75" thickBot="1" x14ac:dyDescent="0.3">
      <c r="A71" s="5"/>
      <c r="B71" s="5"/>
      <c r="C71" s="5"/>
      <c r="D71" s="5"/>
      <c r="E71" s="5"/>
    </row>
    <row r="72" spans="1:5" ht="15.75" thickTop="1" x14ac:dyDescent="0.25"/>
    <row r="73" spans="1:5" x14ac:dyDescent="0.25">
      <c r="A73" s="1" t="s">
        <v>35</v>
      </c>
    </row>
    <row r="74" spans="1:5" x14ac:dyDescent="0.25">
      <c r="A74" s="1" t="s">
        <v>86</v>
      </c>
    </row>
    <row r="75" spans="1:5" x14ac:dyDescent="0.25">
      <c r="A75" s="1" t="s">
        <v>87</v>
      </c>
    </row>
    <row r="79" spans="1:5" x14ac:dyDescent="0.25">
      <c r="A79" s="1" t="s">
        <v>39</v>
      </c>
    </row>
    <row r="80" spans="1:5" x14ac:dyDescent="0.25">
      <c r="A80" s="1" t="s">
        <v>40</v>
      </c>
    </row>
    <row r="81" spans="1:1" x14ac:dyDescent="0.25">
      <c r="A81" s="1" t="s">
        <v>43</v>
      </c>
    </row>
    <row r="84" spans="1:1" x14ac:dyDescent="0.25">
      <c r="A84" s="1" t="s">
        <v>127</v>
      </c>
    </row>
  </sheetData>
  <mergeCells count="3">
    <mergeCell ref="A2:D2"/>
    <mergeCell ref="A4:A5"/>
    <mergeCell ref="C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workbookViewId="0">
      <selection activeCell="D77" sqref="D77"/>
    </sheetView>
  </sheetViews>
  <sheetFormatPr baseColWidth="10" defaultRowHeight="15" x14ac:dyDescent="0.25"/>
  <cols>
    <col min="1" max="1" width="50.5703125" style="1" customWidth="1"/>
    <col min="2" max="3" width="15.28515625" style="1" bestFit="1" customWidth="1"/>
    <col min="4" max="4" width="21.85546875" style="1" bestFit="1" customWidth="1"/>
    <col min="5" max="16384" width="11.42578125" style="1"/>
  </cols>
  <sheetData>
    <row r="2" spans="1:4" x14ac:dyDescent="0.25">
      <c r="A2" s="24" t="s">
        <v>114</v>
      </c>
      <c r="B2" s="24"/>
      <c r="C2" s="24"/>
      <c r="D2" s="24"/>
    </row>
    <row r="4" spans="1:4" x14ac:dyDescent="0.25">
      <c r="A4" s="21" t="s">
        <v>0</v>
      </c>
      <c r="B4" s="2" t="s">
        <v>1</v>
      </c>
      <c r="C4" s="23" t="s">
        <v>2</v>
      </c>
      <c r="D4" s="23"/>
    </row>
    <row r="5" spans="1:4" ht="15.75" thickBot="1" x14ac:dyDescent="0.3">
      <c r="A5" s="22"/>
      <c r="B5" s="3" t="s">
        <v>3</v>
      </c>
      <c r="C5" s="3" t="s">
        <v>4</v>
      </c>
      <c r="D5" s="3" t="s">
        <v>34</v>
      </c>
    </row>
    <row r="6" spans="1:4" ht="15.75" thickTop="1" x14ac:dyDescent="0.25"/>
    <row r="7" spans="1:4" x14ac:dyDescent="0.25">
      <c r="A7" s="4" t="s">
        <v>5</v>
      </c>
    </row>
    <row r="9" spans="1:4" x14ac:dyDescent="0.25">
      <c r="A9" s="1" t="s">
        <v>6</v>
      </c>
    </row>
    <row r="10" spans="1:4" x14ac:dyDescent="0.25">
      <c r="A10" s="1" t="s">
        <v>74</v>
      </c>
      <c r="B10" s="6">
        <f>SUM(C10:D10)</f>
        <v>3421</v>
      </c>
      <c r="C10" s="6">
        <f>+'III Trimestre'!C10</f>
        <v>2341</v>
      </c>
      <c r="D10" s="6">
        <f>'III Trimestre'!D10</f>
        <v>1080</v>
      </c>
    </row>
    <row r="11" spans="1:4" x14ac:dyDescent="0.25">
      <c r="A11" s="1" t="s">
        <v>115</v>
      </c>
      <c r="B11" s="7">
        <f>SUM(C11:D11)</f>
        <v>3280</v>
      </c>
      <c r="C11" s="6">
        <f>+'III Trimestre'!C11</f>
        <v>2221</v>
      </c>
      <c r="D11" s="6">
        <f>+'III Trimestre'!D11</f>
        <v>1059</v>
      </c>
    </row>
    <row r="12" spans="1:4" x14ac:dyDescent="0.25">
      <c r="A12" s="1" t="s">
        <v>116</v>
      </c>
      <c r="B12" s="7">
        <f>SUM(C12:D12)</f>
        <v>3222</v>
      </c>
      <c r="C12" s="6">
        <f>+'III Trimestre'!C12</f>
        <v>2146</v>
      </c>
      <c r="D12" s="6">
        <f>+'III Trimestre'!D12</f>
        <v>1076</v>
      </c>
    </row>
    <row r="13" spans="1:4" x14ac:dyDescent="0.25">
      <c r="A13" s="1" t="s">
        <v>81</v>
      </c>
      <c r="B13" s="6">
        <f>SUM(C13:D13)</f>
        <v>3280</v>
      </c>
      <c r="C13" s="6">
        <f>+'III Trimestre'!C13</f>
        <v>2221</v>
      </c>
      <c r="D13" s="6">
        <f>+'III Trimestre'!D13</f>
        <v>1059</v>
      </c>
    </row>
    <row r="15" spans="1:4" x14ac:dyDescent="0.25">
      <c r="A15" s="1" t="s">
        <v>7</v>
      </c>
    </row>
    <row r="16" spans="1:4" x14ac:dyDescent="0.25">
      <c r="A16" s="1" t="s">
        <v>74</v>
      </c>
      <c r="B16" s="1">
        <f>SUM(C16:D16)</f>
        <v>3138322929</v>
      </c>
      <c r="C16" s="1">
        <f>+'I Trimestre'!C16+'II Trimestre'!C16+'III Trimestre'!C16</f>
        <v>870479350</v>
      </c>
      <c r="D16" s="1">
        <f>+'I Trimestre'!D16+'II Trimestre'!D16+'III Trimestre'!D16</f>
        <v>2267843579</v>
      </c>
    </row>
    <row r="17" spans="1:8" x14ac:dyDescent="0.25">
      <c r="A17" s="1" t="s">
        <v>115</v>
      </c>
      <c r="B17" s="1">
        <f>SUM(C17:D17)</f>
        <v>3274254800</v>
      </c>
      <c r="C17" s="1">
        <f>+'I Trimestre'!C17+'II Trimestre'!C17+'III Trimestre'!C17</f>
        <v>843327000</v>
      </c>
      <c r="D17" s="1">
        <f>+'I Trimestre'!D17+'II Trimestre'!D17+'III Trimestre'!D17</f>
        <v>2430927800</v>
      </c>
    </row>
    <row r="18" spans="1:8" x14ac:dyDescent="0.25">
      <c r="A18" s="1" t="s">
        <v>116</v>
      </c>
      <c r="B18" s="1">
        <f>SUM(C18:D18)</f>
        <v>3317631182</v>
      </c>
      <c r="C18" s="1">
        <f>+'I Trimestre'!C18+'II Trimestre'!C18+'III Trimestre'!C18</f>
        <v>832567000</v>
      </c>
      <c r="D18" s="1">
        <f>+'I Trimestre'!D18+'II Trimestre'!D18+'III Trimestre'!D18</f>
        <v>2485064182</v>
      </c>
    </row>
    <row r="19" spans="1:8" x14ac:dyDescent="0.25">
      <c r="A19" s="1" t="s">
        <v>81</v>
      </c>
      <c r="B19" s="1">
        <f>SUM(C19:D19)</f>
        <v>4470576348</v>
      </c>
      <c r="C19" s="1">
        <f>+'III Trimestre'!C19</f>
        <v>1158450000</v>
      </c>
      <c r="D19" s="1">
        <f>+'III Trimestre'!D19</f>
        <v>3312126348</v>
      </c>
    </row>
    <row r="20" spans="1:8" x14ac:dyDescent="0.25">
      <c r="A20" s="1" t="s">
        <v>117</v>
      </c>
      <c r="B20" s="17">
        <f>SUM(C20:D20)</f>
        <v>3317631182</v>
      </c>
      <c r="C20" s="17">
        <f>+'I Trimestre'!C20+'II Trimestre'!C20+'III Trimestre'!C20</f>
        <v>832567000</v>
      </c>
      <c r="D20" s="17">
        <f>+'I Trimestre'!D20+'II Trimestre'!D20+'III Trimestre'!D20</f>
        <v>2485064182</v>
      </c>
      <c r="E20" s="15"/>
      <c r="F20" s="15"/>
      <c r="G20" s="15"/>
      <c r="H20" s="15"/>
    </row>
    <row r="22" spans="1:8" x14ac:dyDescent="0.25">
      <c r="A22" s="1" t="s">
        <v>8</v>
      </c>
    </row>
    <row r="23" spans="1:8" x14ac:dyDescent="0.25">
      <c r="A23" s="1" t="s">
        <v>115</v>
      </c>
      <c r="B23" s="1">
        <f>B17</f>
        <v>3274254800</v>
      </c>
    </row>
    <row r="24" spans="1:8" x14ac:dyDescent="0.25">
      <c r="A24" s="1" t="s">
        <v>116</v>
      </c>
      <c r="B24" s="1">
        <f>'I Trimestre'!B24+'II Trimestre'!B24+'III Trimestre'!B24</f>
        <v>3259268120</v>
      </c>
    </row>
    <row r="26" spans="1:8" x14ac:dyDescent="0.25">
      <c r="A26" s="1" t="s">
        <v>9</v>
      </c>
    </row>
    <row r="27" spans="1:8" x14ac:dyDescent="0.25">
      <c r="A27" s="9" t="s">
        <v>75</v>
      </c>
      <c r="B27" s="9">
        <v>0.98</v>
      </c>
      <c r="C27" s="9">
        <v>0.98</v>
      </c>
      <c r="D27" s="9">
        <v>0.98</v>
      </c>
    </row>
    <row r="28" spans="1:8" x14ac:dyDescent="0.25">
      <c r="A28" s="9" t="s">
        <v>118</v>
      </c>
      <c r="B28" s="9">
        <v>0.99</v>
      </c>
      <c r="C28" s="9">
        <v>0.99</v>
      </c>
      <c r="D28" s="9">
        <v>0.99</v>
      </c>
    </row>
    <row r="29" spans="1:8" x14ac:dyDescent="0.25">
      <c r="A29" s="9" t="s">
        <v>10</v>
      </c>
      <c r="B29" s="16">
        <f>C29+D29</f>
        <v>53815</v>
      </c>
      <c r="C29" s="6">
        <v>44626</v>
      </c>
      <c r="D29" s="6">
        <v>9189</v>
      </c>
      <c r="E29" s="15"/>
    </row>
    <row r="31" spans="1:8" x14ac:dyDescent="0.25">
      <c r="A31" s="1" t="s">
        <v>11</v>
      </c>
    </row>
    <row r="32" spans="1:8" x14ac:dyDescent="0.25">
      <c r="A32" s="1" t="s">
        <v>76</v>
      </c>
      <c r="B32" s="1">
        <f>B16/B27</f>
        <v>3202370335.7142859</v>
      </c>
      <c r="C32" s="1">
        <f t="shared" ref="C32:D32" si="0">C16/C27</f>
        <v>888244234.69387758</v>
      </c>
      <c r="D32" s="1">
        <f t="shared" si="0"/>
        <v>2314126101.0204082</v>
      </c>
    </row>
    <row r="33" spans="1:4" x14ac:dyDescent="0.25">
      <c r="A33" s="1" t="s">
        <v>119</v>
      </c>
      <c r="B33" s="1">
        <f>B18/B28</f>
        <v>3351142608.0808082</v>
      </c>
      <c r="C33" s="1">
        <f t="shared" ref="C33:D33" si="1">C18/C28</f>
        <v>840976767.67676771</v>
      </c>
      <c r="D33" s="1">
        <f t="shared" si="1"/>
        <v>2510165840.4040403</v>
      </c>
    </row>
    <row r="34" spans="1:4" x14ac:dyDescent="0.25">
      <c r="A34" s="1" t="s">
        <v>77</v>
      </c>
      <c r="B34" s="1">
        <f>B32/B10</f>
        <v>936091.88416085532</v>
      </c>
      <c r="C34" s="1">
        <f t="shared" ref="C34:D34" si="2">C32/C10</f>
        <v>379429.40397004597</v>
      </c>
      <c r="D34" s="1">
        <f t="shared" si="2"/>
        <v>2142709.3527966742</v>
      </c>
    </row>
    <row r="35" spans="1:4" x14ac:dyDescent="0.25">
      <c r="A35" s="1" t="s">
        <v>120</v>
      </c>
      <c r="B35" s="1">
        <f>B33/B12</f>
        <v>1040081.5046805736</v>
      </c>
      <c r="C35" s="1">
        <f t="shared" ref="C35:D35" si="3">C33/C12</f>
        <v>391881.06601899705</v>
      </c>
      <c r="D35" s="1">
        <f t="shared" si="3"/>
        <v>2332867.8814163944</v>
      </c>
    </row>
    <row r="37" spans="1:4" x14ac:dyDescent="0.25">
      <c r="A37" s="4" t="s">
        <v>12</v>
      </c>
    </row>
    <row r="39" spans="1:4" x14ac:dyDescent="0.25">
      <c r="A39" s="1" t="s">
        <v>13</v>
      </c>
    </row>
    <row r="40" spans="1:4" x14ac:dyDescent="0.25">
      <c r="A40" s="1" t="s">
        <v>14</v>
      </c>
      <c r="B40" s="1">
        <f>B11/B29*100</f>
        <v>6.0949549382142525</v>
      </c>
      <c r="C40" s="1">
        <f>C11/C29*100</f>
        <v>4.9769192847219115</v>
      </c>
      <c r="D40" s="1">
        <f>D11/D29*100</f>
        <v>11.524649036891937</v>
      </c>
    </row>
    <row r="41" spans="1:4" x14ac:dyDescent="0.25">
      <c r="A41" s="1" t="s">
        <v>15</v>
      </c>
      <c r="B41" s="1">
        <f>B12/B29*100</f>
        <v>5.9871782960141218</v>
      </c>
      <c r="C41" s="1">
        <f>C12/C29*100</f>
        <v>4.808855823959127</v>
      </c>
      <c r="D41" s="1">
        <f>D12/D29*100</f>
        <v>11.709652845793885</v>
      </c>
    </row>
    <row r="43" spans="1:4" x14ac:dyDescent="0.25">
      <c r="A43" s="1" t="s">
        <v>16</v>
      </c>
    </row>
    <row r="44" spans="1:4" x14ac:dyDescent="0.25">
      <c r="A44" s="1" t="s">
        <v>17</v>
      </c>
      <c r="B44" s="1">
        <f>B12/B11*100</f>
        <v>98.231707317073173</v>
      </c>
      <c r="C44" s="1">
        <f t="shared" ref="C44:D44" si="4">C12/C11*100</f>
        <v>96.623142728500682</v>
      </c>
      <c r="D44" s="1">
        <f t="shared" si="4"/>
        <v>101.60528800755431</v>
      </c>
    </row>
    <row r="45" spans="1:4" x14ac:dyDescent="0.25">
      <c r="A45" s="1" t="s">
        <v>18</v>
      </c>
      <c r="B45" s="1">
        <f>B18/B17*100</f>
        <v>101.32477112043938</v>
      </c>
      <c r="C45" s="1">
        <f t="shared" ref="C45:D45" si="5">C18/C17*100</f>
        <v>98.724101090087231</v>
      </c>
      <c r="D45" s="1">
        <f t="shared" si="5"/>
        <v>102.22698436374786</v>
      </c>
    </row>
    <row r="46" spans="1:4" x14ac:dyDescent="0.25">
      <c r="A46" s="1" t="s">
        <v>19</v>
      </c>
      <c r="B46" s="1">
        <f>AVERAGE(B44:B45)</f>
        <v>99.778239218756283</v>
      </c>
      <c r="C46" s="1">
        <f>AVERAGE(C44:C45)</f>
        <v>97.673621909293956</v>
      </c>
      <c r="D46" s="1">
        <f>AVERAGE(D44:D45)</f>
        <v>101.91613618565108</v>
      </c>
    </row>
    <row r="48" spans="1:4" x14ac:dyDescent="0.25">
      <c r="A48" s="1" t="s">
        <v>20</v>
      </c>
    </row>
    <row r="49" spans="1:4" x14ac:dyDescent="0.25">
      <c r="A49" s="1" t="s">
        <v>21</v>
      </c>
      <c r="B49" s="1">
        <f>(B12/B13)*100</f>
        <v>98.231707317073173</v>
      </c>
      <c r="C49" s="1">
        <f t="shared" ref="C49:D49" si="6">(C12/C13)*100</f>
        <v>96.623142728500682</v>
      </c>
      <c r="D49" s="1">
        <f t="shared" si="6"/>
        <v>101.60528800755431</v>
      </c>
    </row>
    <row r="50" spans="1:4" x14ac:dyDescent="0.25">
      <c r="A50" s="1" t="s">
        <v>22</v>
      </c>
      <c r="B50" s="1">
        <f>B18/B19*100</f>
        <v>74.210368501685636</v>
      </c>
      <c r="C50" s="1">
        <f>C18/C19*100</f>
        <v>71.869049160516212</v>
      </c>
      <c r="D50" s="1">
        <f>D18/D19*100</f>
        <v>75.029268841165603</v>
      </c>
    </row>
    <row r="51" spans="1:4" x14ac:dyDescent="0.25">
      <c r="A51" s="1" t="s">
        <v>23</v>
      </c>
      <c r="B51" s="1">
        <f>(B49+B50)/2</f>
        <v>86.221037909379405</v>
      </c>
      <c r="C51" s="1">
        <f t="shared" ref="C51:D51" si="7">(C49+C50)/2</f>
        <v>84.246095944508454</v>
      </c>
      <c r="D51" s="1">
        <f t="shared" si="7"/>
        <v>88.317278424359955</v>
      </c>
    </row>
    <row r="53" spans="1:4" x14ac:dyDescent="0.25">
      <c r="A53" s="1" t="s">
        <v>37</v>
      </c>
    </row>
    <row r="54" spans="1:4" x14ac:dyDescent="0.25">
      <c r="A54" s="1" t="s">
        <v>24</v>
      </c>
      <c r="B54" s="1">
        <f>B20/B18*100</f>
        <v>100</v>
      </c>
      <c r="C54" s="1">
        <f>C20/C18*100</f>
        <v>100</v>
      </c>
      <c r="D54" s="1">
        <f>D20/D18*100</f>
        <v>100</v>
      </c>
    </row>
    <row r="56" spans="1:4" x14ac:dyDescent="0.25">
      <c r="A56" s="1" t="s">
        <v>25</v>
      </c>
    </row>
    <row r="57" spans="1:4" x14ac:dyDescent="0.25">
      <c r="A57" s="1" t="s">
        <v>26</v>
      </c>
      <c r="B57" s="1">
        <f>((B12/B10)-1)*100</f>
        <v>-5.8170125694241399</v>
      </c>
      <c r="C57" s="1">
        <f t="shared" ref="C57:D57" si="8">((C12/C10)-1)*100</f>
        <v>-8.3297736010252024</v>
      </c>
      <c r="D57" s="1">
        <f t="shared" si="8"/>
        <v>-0.37037037037036535</v>
      </c>
    </row>
    <row r="58" spans="1:4" x14ac:dyDescent="0.25">
      <c r="A58" s="1" t="s">
        <v>27</v>
      </c>
      <c r="B58" s="1">
        <f>((B33/B32)-1)*100</f>
        <v>4.6456923082051516</v>
      </c>
      <c r="C58" s="1">
        <f>((C33/C32)-1)*100</f>
        <v>-5.3214493458997865</v>
      </c>
      <c r="D58" s="1">
        <f>((D33/D32)-1)*100</f>
        <v>8.4714372002972826</v>
      </c>
    </row>
    <row r="59" spans="1:4" x14ac:dyDescent="0.25">
      <c r="A59" s="1" t="s">
        <v>28</v>
      </c>
      <c r="B59" s="1">
        <f>((B35/B34)-1)*100</f>
        <v>11.108911665539978</v>
      </c>
      <c r="C59" s="1">
        <f>((C35/C34)-1)*100</f>
        <v>3.2816808393516306</v>
      </c>
      <c r="D59" s="1">
        <f>((D35/D34)-1)*100</f>
        <v>8.8746767437928309</v>
      </c>
    </row>
    <row r="61" spans="1:4" x14ac:dyDescent="0.25">
      <c r="A61" s="1" t="s">
        <v>29</v>
      </c>
    </row>
    <row r="62" spans="1:4" x14ac:dyDescent="0.25">
      <c r="A62" s="1" t="s">
        <v>50</v>
      </c>
      <c r="B62" s="1">
        <f t="shared" ref="B62:D63" si="9">B17/B11</f>
        <v>998248.41463414638</v>
      </c>
      <c r="C62" s="1">
        <f t="shared" si="9"/>
        <v>379705.98829356144</v>
      </c>
      <c r="D62" s="1">
        <f t="shared" si="9"/>
        <v>2295493.6732766763</v>
      </c>
    </row>
    <row r="63" spans="1:4" x14ac:dyDescent="0.25">
      <c r="A63" s="1" t="s">
        <v>51</v>
      </c>
      <c r="B63" s="1">
        <f t="shared" si="9"/>
        <v>1029680.6896337678</v>
      </c>
      <c r="C63" s="1">
        <f t="shared" si="9"/>
        <v>387962.2553588071</v>
      </c>
      <c r="D63" s="1">
        <f t="shared" si="9"/>
        <v>2309539.2026022305</v>
      </c>
    </row>
    <row r="64" spans="1:4" x14ac:dyDescent="0.25">
      <c r="A64" s="1" t="s">
        <v>30</v>
      </c>
      <c r="B64" s="1">
        <f>(B62/B63)*B46</f>
        <v>96.732385212095792</v>
      </c>
      <c r="C64" s="1">
        <f>(C62/C63)*C46</f>
        <v>95.595018909713133</v>
      </c>
      <c r="D64" s="1">
        <f>D62/D63*D46</f>
        <v>101.29633026162527</v>
      </c>
    </row>
    <row r="65" spans="1:5" x14ac:dyDescent="0.25">
      <c r="A65" s="1" t="s">
        <v>41</v>
      </c>
      <c r="B65" s="1">
        <f>B17/(B11*9)</f>
        <v>110916.49051490515</v>
      </c>
      <c r="C65" s="1">
        <f t="shared" ref="C65:D65" si="10">C17/(C11*9)</f>
        <v>42189.554254840165</v>
      </c>
      <c r="D65" s="1">
        <f t="shared" si="10"/>
        <v>255054.85258629735</v>
      </c>
    </row>
    <row r="66" spans="1:5" x14ac:dyDescent="0.25">
      <c r="A66" s="1" t="s">
        <v>42</v>
      </c>
      <c r="B66" s="1">
        <f>B18/(B12*9)</f>
        <v>114408.9655148631</v>
      </c>
      <c r="C66" s="1">
        <f t="shared" ref="C66:D66" si="11">C18/(C12*9)</f>
        <v>43106.917262089679</v>
      </c>
      <c r="D66" s="1">
        <f t="shared" si="11"/>
        <v>256615.46695580339</v>
      </c>
    </row>
    <row r="68" spans="1:5" x14ac:dyDescent="0.25">
      <c r="A68" s="1" t="s">
        <v>31</v>
      </c>
    </row>
    <row r="69" spans="1:5" x14ac:dyDescent="0.25">
      <c r="A69" s="1" t="s">
        <v>32</v>
      </c>
      <c r="B69" s="1">
        <f>(B24/B23)*100</f>
        <v>99.542287301525832</v>
      </c>
    </row>
    <row r="70" spans="1:5" x14ac:dyDescent="0.25">
      <c r="A70" s="1" t="s">
        <v>33</v>
      </c>
      <c r="B70" s="1">
        <f>(B18/B24)*100</f>
        <v>101.79067998861045</v>
      </c>
    </row>
    <row r="71" spans="1:5" ht="15.75" thickBot="1" x14ac:dyDescent="0.3">
      <c r="A71" s="5"/>
      <c r="B71" s="5"/>
      <c r="C71" s="5"/>
      <c r="D71" s="5"/>
      <c r="E71" s="5"/>
    </row>
    <row r="72" spans="1:5" ht="15.75" thickTop="1" x14ac:dyDescent="0.25"/>
    <row r="73" spans="1:5" x14ac:dyDescent="0.25">
      <c r="A73" s="1" t="s">
        <v>35</v>
      </c>
    </row>
    <row r="74" spans="1:5" x14ac:dyDescent="0.25">
      <c r="A74" s="1" t="s">
        <v>86</v>
      </c>
    </row>
    <row r="75" spans="1:5" x14ac:dyDescent="0.25">
      <c r="A75" s="1" t="s">
        <v>87</v>
      </c>
    </row>
    <row r="79" spans="1:5" x14ac:dyDescent="0.25">
      <c r="A79" s="1" t="s">
        <v>39</v>
      </c>
    </row>
    <row r="80" spans="1:5" x14ac:dyDescent="0.25">
      <c r="A80" s="1" t="s">
        <v>40</v>
      </c>
    </row>
    <row r="81" spans="1:1" x14ac:dyDescent="0.25">
      <c r="A81" s="1" t="s">
        <v>43</v>
      </c>
    </row>
    <row r="83" spans="1:1" x14ac:dyDescent="0.25">
      <c r="A83" s="1" t="s">
        <v>128</v>
      </c>
    </row>
  </sheetData>
  <mergeCells count="3">
    <mergeCell ref="A2:D2"/>
    <mergeCell ref="A4:A5"/>
    <mergeCell ref="C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3"/>
  <sheetViews>
    <sheetView tabSelected="1" zoomScale="80" zoomScaleNormal="80" workbookViewId="0">
      <selection activeCell="U63" sqref="U63"/>
    </sheetView>
  </sheetViews>
  <sheetFormatPr baseColWidth="10" defaultRowHeight="15" x14ac:dyDescent="0.25"/>
  <cols>
    <col min="1" max="1" width="50.5703125" style="1" customWidth="1"/>
    <col min="2" max="3" width="16.28515625" style="1" bestFit="1" customWidth="1"/>
    <col min="4" max="4" width="21.85546875" style="1" bestFit="1" customWidth="1"/>
    <col min="5" max="16384" width="11.42578125" style="1"/>
  </cols>
  <sheetData>
    <row r="2" spans="1:4" x14ac:dyDescent="0.25">
      <c r="A2" s="24" t="s">
        <v>123</v>
      </c>
      <c r="B2" s="24"/>
      <c r="C2" s="24"/>
      <c r="D2" s="24"/>
    </row>
    <row r="4" spans="1:4" x14ac:dyDescent="0.25">
      <c r="A4" s="21" t="s">
        <v>0</v>
      </c>
      <c r="B4" s="2"/>
      <c r="C4" s="23" t="s">
        <v>2</v>
      </c>
      <c r="D4" s="23"/>
    </row>
    <row r="5" spans="1:4" ht="15.75" thickBot="1" x14ac:dyDescent="0.3">
      <c r="A5" s="22"/>
      <c r="B5" s="3" t="s">
        <v>38</v>
      </c>
      <c r="C5" s="3" t="s">
        <v>4</v>
      </c>
      <c r="D5" s="3" t="s">
        <v>34</v>
      </c>
    </row>
    <row r="6" spans="1:4" ht="15.75" thickTop="1" x14ac:dyDescent="0.25"/>
    <row r="7" spans="1:4" x14ac:dyDescent="0.25">
      <c r="A7" s="4" t="s">
        <v>5</v>
      </c>
    </row>
    <row r="9" spans="1:4" x14ac:dyDescent="0.25">
      <c r="A9" s="1" t="s">
        <v>6</v>
      </c>
    </row>
    <row r="10" spans="1:4" x14ac:dyDescent="0.25">
      <c r="A10" s="1" t="s">
        <v>78</v>
      </c>
      <c r="B10" s="6">
        <f>SUM(C10:D10)</f>
        <v>3452</v>
      </c>
      <c r="C10" s="6">
        <f>+'IV Trimestre'!C10</f>
        <v>2351</v>
      </c>
      <c r="D10" s="6">
        <f>+'IV Trimestre'!D10</f>
        <v>1101</v>
      </c>
    </row>
    <row r="11" spans="1:4" x14ac:dyDescent="0.25">
      <c r="A11" s="1" t="s">
        <v>124</v>
      </c>
      <c r="B11" s="6">
        <f>SUM(C11:D11)</f>
        <v>3300</v>
      </c>
      <c r="C11" s="6">
        <f>+'IV Trimestre'!C11</f>
        <v>2221</v>
      </c>
      <c r="D11" s="6">
        <f>+'IV Trimestre'!D11</f>
        <v>1079</v>
      </c>
    </row>
    <row r="12" spans="1:4" x14ac:dyDescent="0.25">
      <c r="A12" s="1" t="s">
        <v>125</v>
      </c>
      <c r="B12" s="6">
        <f>SUM(C12:D12)</f>
        <v>3275</v>
      </c>
      <c r="C12" s="6">
        <f>+'IV Trimestre'!C12</f>
        <v>2171</v>
      </c>
      <c r="D12" s="6">
        <f>+'IV Trimestre'!D12</f>
        <v>1104</v>
      </c>
    </row>
    <row r="13" spans="1:4" x14ac:dyDescent="0.25">
      <c r="A13" s="1" t="s">
        <v>81</v>
      </c>
      <c r="B13" s="6">
        <f>SUM(C13:D13)</f>
        <v>3300</v>
      </c>
      <c r="C13" s="6">
        <f>+'IV Trimestre'!C13</f>
        <v>2221</v>
      </c>
      <c r="D13" s="6">
        <f>+'IV Trimestre'!D13</f>
        <v>1079</v>
      </c>
    </row>
    <row r="15" spans="1:4" x14ac:dyDescent="0.25">
      <c r="A15" s="1" t="s">
        <v>7</v>
      </c>
    </row>
    <row r="16" spans="1:4" x14ac:dyDescent="0.25">
      <c r="A16" s="1" t="s">
        <v>78</v>
      </c>
      <c r="B16" s="1">
        <f>SUM(C16:D16)</f>
        <v>4321768603</v>
      </c>
      <c r="C16" s="1">
        <f>+'I Trimestre'!C16+'II Trimestre'!C16+'III Trimestre'!C16+'IV Trimestre'!C16</f>
        <v>1197527000</v>
      </c>
      <c r="D16" s="1">
        <f>+'I Trimestre'!D16+'II Trimestre'!D16+'III Trimestre'!D16+'IV Trimestre'!D16</f>
        <v>3124241603</v>
      </c>
    </row>
    <row r="17" spans="1:5" x14ac:dyDescent="0.25">
      <c r="A17" s="1" t="s">
        <v>124</v>
      </c>
      <c r="B17" s="9">
        <f>SUM(C17:D17)</f>
        <v>4580576348</v>
      </c>
      <c r="C17" s="1">
        <f>+'I Trimestre'!C17+'II Trimestre'!C17+'III Trimestre'!C17+'IV Trimestre'!C17</f>
        <v>1158450000</v>
      </c>
      <c r="D17" s="1">
        <f>+'I Trimestre'!D17+'II Trimestre'!D17+'III Trimestre'!D17+'IV Trimestre'!D17</f>
        <v>3422126348</v>
      </c>
    </row>
    <row r="18" spans="1:5" x14ac:dyDescent="0.25">
      <c r="A18" s="1" t="s">
        <v>125</v>
      </c>
      <c r="B18" s="9">
        <f>SUM(C18:D18)</f>
        <v>4564542839</v>
      </c>
      <c r="C18" s="1">
        <f>+'I Trimestre'!C18+'II Trimestre'!C18+'III Trimestre'!C18+'IV Trimestre'!C18</f>
        <v>1156388900</v>
      </c>
      <c r="D18" s="1">
        <f>+'I Trimestre'!D18+'II Trimestre'!D18+'III Trimestre'!D18+'IV Trimestre'!D18</f>
        <v>3408153939</v>
      </c>
    </row>
    <row r="19" spans="1:5" x14ac:dyDescent="0.25">
      <c r="A19" s="1" t="s">
        <v>81</v>
      </c>
      <c r="B19" s="9">
        <f>SUM(C19:D19)</f>
        <v>4580576348</v>
      </c>
      <c r="C19" s="1">
        <f>'IV Trimestre'!C19</f>
        <v>1158450000</v>
      </c>
      <c r="D19" s="1">
        <f>'IV Trimestre'!D19</f>
        <v>3422126348</v>
      </c>
    </row>
    <row r="20" spans="1:5" x14ac:dyDescent="0.25">
      <c r="A20" s="1" t="s">
        <v>126</v>
      </c>
      <c r="B20" s="18">
        <f>SUM(C20:D20)</f>
        <v>4564542839</v>
      </c>
      <c r="C20" s="17">
        <f>+'I Trimestre'!C20+'II Trimestre'!C20+'III Trimestre'!C20+'IV Trimestre'!C20</f>
        <v>1156388900</v>
      </c>
      <c r="D20" s="17">
        <f>+'I Trimestre'!D20+'II Trimestre'!D20+'III Trimestre'!D20+'IV Trimestre'!D20</f>
        <v>3408153939</v>
      </c>
      <c r="E20" s="15"/>
    </row>
    <row r="22" spans="1:5" x14ac:dyDescent="0.25">
      <c r="A22" s="1" t="s">
        <v>8</v>
      </c>
    </row>
    <row r="23" spans="1:5" x14ac:dyDescent="0.25">
      <c r="A23" s="1" t="s">
        <v>124</v>
      </c>
      <c r="B23" s="1">
        <f>B17</f>
        <v>4580576348</v>
      </c>
    </row>
    <row r="24" spans="1:5" x14ac:dyDescent="0.25">
      <c r="A24" s="1" t="s">
        <v>125</v>
      </c>
      <c r="B24" s="1">
        <f>'I Trimestre'!B24+'II Trimestre'!B24+'III Trimestre'!B24+'IV Trimestre'!B24</f>
        <v>4565588968</v>
      </c>
    </row>
    <row r="26" spans="1:5" x14ac:dyDescent="0.25">
      <c r="A26" s="1" t="s">
        <v>9</v>
      </c>
    </row>
    <row r="27" spans="1:5" x14ac:dyDescent="0.25">
      <c r="A27" s="9" t="s">
        <v>71</v>
      </c>
      <c r="B27" s="9">
        <v>0.98</v>
      </c>
      <c r="C27" s="9">
        <v>0.98</v>
      </c>
      <c r="D27" s="9">
        <v>0.98</v>
      </c>
    </row>
    <row r="28" spans="1:5" x14ac:dyDescent="0.25">
      <c r="A28" s="9" t="s">
        <v>113</v>
      </c>
      <c r="B28" s="9">
        <v>0.99</v>
      </c>
      <c r="C28" s="9">
        <v>0.99</v>
      </c>
      <c r="D28" s="9">
        <v>0.99</v>
      </c>
    </row>
    <row r="29" spans="1:5" x14ac:dyDescent="0.25">
      <c r="A29" s="9" t="s">
        <v>10</v>
      </c>
      <c r="B29" s="16">
        <f>C29+D29</f>
        <v>53815</v>
      </c>
      <c r="C29" s="6">
        <v>44626</v>
      </c>
      <c r="D29" s="6">
        <v>9189</v>
      </c>
      <c r="E29" s="15"/>
    </row>
    <row r="31" spans="1:5" x14ac:dyDescent="0.25">
      <c r="A31" s="1" t="s">
        <v>11</v>
      </c>
    </row>
    <row r="32" spans="1:5" x14ac:dyDescent="0.25">
      <c r="A32" s="1" t="s">
        <v>72</v>
      </c>
      <c r="B32" s="1">
        <f>B16/B27</f>
        <v>4409967962.2448978</v>
      </c>
      <c r="C32" s="1">
        <f t="shared" ref="C32:D32" si="0">C16/C27</f>
        <v>1221966326.5306122</v>
      </c>
      <c r="D32" s="1">
        <f t="shared" si="0"/>
        <v>3188001635.7142859</v>
      </c>
    </row>
    <row r="33" spans="1:4" x14ac:dyDescent="0.25">
      <c r="A33" s="1" t="s">
        <v>121</v>
      </c>
      <c r="B33" s="1">
        <f>B18/B28</f>
        <v>4610649332.3232327</v>
      </c>
      <c r="C33" s="1">
        <f t="shared" ref="C33:D33" si="1">C18/C28</f>
        <v>1168069595.9595959</v>
      </c>
      <c r="D33" s="1">
        <f t="shared" si="1"/>
        <v>3442579736.3636365</v>
      </c>
    </row>
    <row r="34" spans="1:4" x14ac:dyDescent="0.25">
      <c r="A34" s="1" t="s">
        <v>73</v>
      </c>
      <c r="B34" s="1">
        <f>B32/B10</f>
        <v>1277510.9971740723</v>
      </c>
      <c r="C34" s="1">
        <f t="shared" ref="C34:D34" si="2">C32/C10</f>
        <v>519764.49448345904</v>
      </c>
      <c r="D34" s="1">
        <f t="shared" si="2"/>
        <v>2895550.9861165178</v>
      </c>
    </row>
    <row r="35" spans="1:4" x14ac:dyDescent="0.25">
      <c r="A35" s="1" t="s">
        <v>122</v>
      </c>
      <c r="B35" s="1">
        <f>B33/B12</f>
        <v>1407831.8571979336</v>
      </c>
      <c r="C35" s="1">
        <f t="shared" ref="C35:D35" si="3">C33/C12</f>
        <v>538032.97833237948</v>
      </c>
      <c r="D35" s="1">
        <f t="shared" si="3"/>
        <v>3118278.7467061924</v>
      </c>
    </row>
    <row r="37" spans="1:4" x14ac:dyDescent="0.25">
      <c r="A37" s="4" t="s">
        <v>12</v>
      </c>
    </row>
    <row r="39" spans="1:4" x14ac:dyDescent="0.25">
      <c r="A39" s="1" t="s">
        <v>13</v>
      </c>
    </row>
    <row r="40" spans="1:4" x14ac:dyDescent="0.25">
      <c r="A40" s="1" t="s">
        <v>14</v>
      </c>
      <c r="B40" s="1">
        <f>B11/B29*100</f>
        <v>6.1321192975936079</v>
      </c>
      <c r="C40" s="1">
        <f t="shared" ref="C40:D40" si="4">C11/C29*100</f>
        <v>4.9769192847219115</v>
      </c>
      <c r="D40" s="1">
        <f t="shared" si="4"/>
        <v>11.74230057677658</v>
      </c>
    </row>
    <row r="41" spans="1:4" x14ac:dyDescent="0.25">
      <c r="A41" s="1" t="s">
        <v>15</v>
      </c>
      <c r="B41" s="1">
        <f>B12/B29*100</f>
        <v>6.0856638483694141</v>
      </c>
      <c r="C41" s="1">
        <f t="shared" ref="C41:D41" si="5">C12/C29*100</f>
        <v>4.8648769775467215</v>
      </c>
      <c r="D41" s="1">
        <f t="shared" si="5"/>
        <v>12.014365001632386</v>
      </c>
    </row>
    <row r="43" spans="1:4" x14ac:dyDescent="0.25">
      <c r="A43" s="1" t="s">
        <v>16</v>
      </c>
    </row>
    <row r="44" spans="1:4" x14ac:dyDescent="0.25">
      <c r="A44" s="1" t="s">
        <v>17</v>
      </c>
      <c r="B44" s="1">
        <f>B12/B11*100</f>
        <v>99.242424242424249</v>
      </c>
      <c r="C44" s="1">
        <f t="shared" ref="C44:D44" si="6">C12/C11*100</f>
        <v>97.74876181900045</v>
      </c>
      <c r="D44" s="1">
        <f t="shared" si="6"/>
        <v>102.31696014828545</v>
      </c>
    </row>
    <row r="45" spans="1:4" x14ac:dyDescent="0.25">
      <c r="A45" s="1" t="s">
        <v>18</v>
      </c>
      <c r="B45" s="1">
        <f>B18/B17*100</f>
        <v>99.649967432438928</v>
      </c>
      <c r="C45" s="1">
        <f t="shared" ref="C45:D45" si="7">C18/C17*100</f>
        <v>99.822081229228715</v>
      </c>
      <c r="D45" s="1">
        <f t="shared" si="7"/>
        <v>99.591703882933317</v>
      </c>
    </row>
    <row r="46" spans="1:4" x14ac:dyDescent="0.25">
      <c r="A46" s="1" t="s">
        <v>19</v>
      </c>
      <c r="B46" s="1">
        <f>AVERAGE(B44:B45)</f>
        <v>99.446195837431588</v>
      </c>
      <c r="C46" s="1">
        <f t="shared" ref="C46:D46" si="8">AVERAGE(C44:C45)</f>
        <v>98.785421524114582</v>
      </c>
      <c r="D46" s="1">
        <f t="shared" si="8"/>
        <v>100.95433201560938</v>
      </c>
    </row>
    <row r="48" spans="1:4" x14ac:dyDescent="0.25">
      <c r="A48" s="1" t="s">
        <v>20</v>
      </c>
    </row>
    <row r="49" spans="1:4" x14ac:dyDescent="0.25">
      <c r="A49" s="1" t="s">
        <v>21</v>
      </c>
      <c r="B49" s="1">
        <f>(B12/B13)*100</f>
        <v>99.242424242424249</v>
      </c>
      <c r="C49" s="1">
        <f t="shared" ref="C49:D49" si="9">(C12/C13)*100</f>
        <v>97.74876181900045</v>
      </c>
      <c r="D49" s="1">
        <f t="shared" si="9"/>
        <v>102.31696014828545</v>
      </c>
    </row>
    <row r="50" spans="1:4" x14ac:dyDescent="0.25">
      <c r="A50" s="1" t="s">
        <v>22</v>
      </c>
      <c r="B50" s="1">
        <f>B18/B19*100</f>
        <v>99.649967432438928</v>
      </c>
      <c r="C50" s="1">
        <f>C18/C19*100</f>
        <v>99.822081229228715</v>
      </c>
      <c r="D50" s="1">
        <f>D18/D19*100</f>
        <v>99.591703882933317</v>
      </c>
    </row>
    <row r="51" spans="1:4" x14ac:dyDescent="0.25">
      <c r="A51" s="1" t="s">
        <v>23</v>
      </c>
      <c r="B51" s="1">
        <f>(B49+B50)/2</f>
        <v>99.446195837431588</v>
      </c>
      <c r="C51" s="1">
        <f>(C49+C50)/2</f>
        <v>98.785421524114582</v>
      </c>
      <c r="D51" s="1">
        <f>(D49+D50)/2</f>
        <v>100.95433201560938</v>
      </c>
    </row>
    <row r="53" spans="1:4" x14ac:dyDescent="0.25">
      <c r="A53" s="1" t="s">
        <v>37</v>
      </c>
    </row>
    <row r="54" spans="1:4" x14ac:dyDescent="0.25">
      <c r="A54" s="1" t="s">
        <v>24</v>
      </c>
      <c r="B54" s="1">
        <f>B20/B18*100</f>
        <v>100</v>
      </c>
      <c r="C54" s="1">
        <f>C20/C18*100</f>
        <v>100</v>
      </c>
      <c r="D54" s="1">
        <f>D20/D18*100</f>
        <v>100</v>
      </c>
    </row>
    <row r="56" spans="1:4" x14ac:dyDescent="0.25">
      <c r="A56" s="1" t="s">
        <v>25</v>
      </c>
    </row>
    <row r="57" spans="1:4" x14ac:dyDescent="0.25">
      <c r="A57" s="1" t="s">
        <v>26</v>
      </c>
      <c r="B57" s="1">
        <f>((B12/B10)-1)*100</f>
        <v>-5.1274623406720732</v>
      </c>
      <c r="C57" s="1">
        <f t="shared" ref="C57:D57" si="10">((C12/C10)-1)*100</f>
        <v>-7.656316461080392</v>
      </c>
      <c r="D57" s="1">
        <f t="shared" si="10"/>
        <v>0.27247956403269047</v>
      </c>
    </row>
    <row r="58" spans="1:4" x14ac:dyDescent="0.25">
      <c r="A58" s="1" t="s">
        <v>27</v>
      </c>
      <c r="B58" s="1">
        <f>((B33/B32)-1)*100</f>
        <v>4.5506310203708988</v>
      </c>
      <c r="C58" s="1">
        <f t="shared" ref="C58:D58" si="11">((C33/C32)-1)*100</f>
        <v>-4.4106559567839376</v>
      </c>
      <c r="D58" s="1">
        <f t="shared" si="11"/>
        <v>7.9855072154726647</v>
      </c>
    </row>
    <row r="59" spans="1:4" x14ac:dyDescent="0.25">
      <c r="A59" s="1" t="s">
        <v>28</v>
      </c>
      <c r="B59" s="1">
        <f>((B35/B34)-1)*100</f>
        <v>10.201153673990948</v>
      </c>
      <c r="C59" s="1">
        <f t="shared" ref="C59:D59" si="12">((C35/C34)-1)*100</f>
        <v>3.5147617897747452</v>
      </c>
      <c r="D59" s="1">
        <f t="shared" si="12"/>
        <v>7.6920683371697329</v>
      </c>
    </row>
    <row r="61" spans="1:4" x14ac:dyDescent="0.25">
      <c r="A61" s="1" t="s">
        <v>29</v>
      </c>
    </row>
    <row r="62" spans="1:4" x14ac:dyDescent="0.25">
      <c r="A62" s="1" t="s">
        <v>52</v>
      </c>
      <c r="B62" s="9">
        <f t="shared" ref="B62:D63" si="13">B17/B11</f>
        <v>1388053.4387878787</v>
      </c>
      <c r="C62" s="9">
        <f t="shared" si="13"/>
        <v>521589.37415578566</v>
      </c>
      <c r="D62" s="9">
        <f t="shared" si="13"/>
        <v>3171572.1482854495</v>
      </c>
    </row>
    <row r="63" spans="1:4" x14ac:dyDescent="0.25">
      <c r="A63" s="1" t="s">
        <v>53</v>
      </c>
      <c r="B63" s="9">
        <f t="shared" si="13"/>
        <v>1393753.5386259542</v>
      </c>
      <c r="C63" s="9">
        <f t="shared" si="13"/>
        <v>532652.64854905568</v>
      </c>
      <c r="D63" s="9">
        <f t="shared" si="13"/>
        <v>3087095.9592391304</v>
      </c>
    </row>
    <row r="64" spans="1:4" x14ac:dyDescent="0.25">
      <c r="A64" s="1" t="s">
        <v>30</v>
      </c>
      <c r="B64" s="1">
        <f>(B62/B63)*B46</f>
        <v>99.039486021757142</v>
      </c>
      <c r="C64" s="1">
        <f t="shared" ref="C64:D64" si="14">(C62/C63)*C46</f>
        <v>96.733633689485117</v>
      </c>
      <c r="D64" s="1">
        <f t="shared" si="14"/>
        <v>103.71687563232852</v>
      </c>
    </row>
    <row r="65" spans="1:5" x14ac:dyDescent="0.25">
      <c r="A65" s="1" t="s">
        <v>41</v>
      </c>
      <c r="B65" s="1">
        <f>B17/(B11*12)</f>
        <v>115671.1198989899</v>
      </c>
      <c r="C65" s="1">
        <f t="shared" ref="C65:D65" si="15">C17/(C11*12)</f>
        <v>43465.781179648809</v>
      </c>
      <c r="D65" s="1">
        <f t="shared" si="15"/>
        <v>264297.67902378744</v>
      </c>
    </row>
    <row r="66" spans="1:5" x14ac:dyDescent="0.25">
      <c r="A66" s="1" t="s">
        <v>42</v>
      </c>
      <c r="B66" s="1">
        <f>B18/(B12*12)</f>
        <v>116146.12821882952</v>
      </c>
      <c r="C66" s="1">
        <f t="shared" ref="C66:D66" si="16">C18/(C12*12)</f>
        <v>44387.720712421309</v>
      </c>
      <c r="D66" s="1">
        <f t="shared" si="16"/>
        <v>257257.99660326086</v>
      </c>
    </row>
    <row r="68" spans="1:5" x14ac:dyDescent="0.25">
      <c r="A68" s="1" t="s">
        <v>31</v>
      </c>
    </row>
    <row r="69" spans="1:5" x14ac:dyDescent="0.25">
      <c r="A69" s="1" t="s">
        <v>32</v>
      </c>
      <c r="B69" s="1">
        <f>(B24/B23)*100</f>
        <v>99.672805802995867</v>
      </c>
    </row>
    <row r="70" spans="1:5" x14ac:dyDescent="0.25">
      <c r="A70" s="1" t="s">
        <v>33</v>
      </c>
      <c r="B70" s="1">
        <f>(B18/B24)*100</f>
        <v>99.97708665831874</v>
      </c>
    </row>
    <row r="71" spans="1:5" ht="15.75" thickBot="1" x14ac:dyDescent="0.3">
      <c r="A71" s="5"/>
      <c r="B71" s="5"/>
      <c r="C71" s="5"/>
      <c r="D71" s="5"/>
      <c r="E71" s="8"/>
    </row>
    <row r="72" spans="1:5" ht="15.75" thickTop="1" x14ac:dyDescent="0.25"/>
    <row r="73" spans="1:5" x14ac:dyDescent="0.25">
      <c r="A73" s="1" t="s">
        <v>35</v>
      </c>
    </row>
    <row r="74" spans="1:5" x14ac:dyDescent="0.25">
      <c r="A74" s="1" t="s">
        <v>86</v>
      </c>
    </row>
    <row r="75" spans="1:5" x14ac:dyDescent="0.25">
      <c r="A75" s="1" t="s">
        <v>87</v>
      </c>
    </row>
    <row r="79" spans="1:5" x14ac:dyDescent="0.25">
      <c r="A79" s="1" t="s">
        <v>39</v>
      </c>
    </row>
    <row r="80" spans="1:5" x14ac:dyDescent="0.25">
      <c r="A80" s="1" t="s">
        <v>40</v>
      </c>
    </row>
    <row r="81" spans="1:1" x14ac:dyDescent="0.25">
      <c r="A81" s="1" t="s">
        <v>43</v>
      </c>
    </row>
    <row r="83" spans="1:1" x14ac:dyDescent="0.25">
      <c r="A83" s="1" t="s">
        <v>128</v>
      </c>
    </row>
  </sheetData>
  <mergeCells count="3">
    <mergeCell ref="A2:D2"/>
    <mergeCell ref="A4:A5"/>
    <mergeCell ref="C4:D4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Horacio Rodriguez</cp:lastModifiedBy>
  <cp:lastPrinted>2012-07-30T17:01:50Z</cp:lastPrinted>
  <dcterms:created xsi:type="dcterms:W3CDTF">2012-02-17T20:51:13Z</dcterms:created>
  <dcterms:modified xsi:type="dcterms:W3CDTF">2016-04-12T15:40:27Z</dcterms:modified>
</cp:coreProperties>
</file>