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MTSS-PRONAE\Indicadores\"/>
    </mc:Choice>
  </mc:AlternateContent>
  <bookViews>
    <workbookView xWindow="0" yWindow="0" windowWidth="21600" windowHeight="9735" activeTab="6"/>
  </bookViews>
  <sheets>
    <sheet name="I trimestre" sheetId="4" r:id="rId1"/>
    <sheet name="II Trimestre" sheetId="5" r:id="rId2"/>
    <sheet name="III Trimestre" sheetId="6" r:id="rId3"/>
    <sheet name="IV Trimestre" sheetId="7" r:id="rId4"/>
    <sheet name="I Semestre" sheetId="1" r:id="rId5"/>
    <sheet name="III T Acumulado" sheetId="2" r:id="rId6"/>
    <sheet name="Anual" sheetId="3" r:id="rId7"/>
  </sheets>
  <calcPr calcId="152511"/>
</workbook>
</file>

<file path=xl/calcChain.xml><?xml version="1.0" encoding="utf-8"?>
<calcChain xmlns="http://schemas.openxmlformats.org/spreadsheetml/2006/main">
  <c r="D12" i="3" l="1"/>
  <c r="D19" i="3"/>
  <c r="G21" i="2" l="1"/>
  <c r="G15" i="2"/>
  <c r="G12" i="2"/>
  <c r="G42" i="2" s="1"/>
  <c r="G12" i="1" l="1"/>
  <c r="G42" i="1" s="1"/>
  <c r="C68" i="7"/>
  <c r="D68" i="7"/>
  <c r="E68" i="7"/>
  <c r="F68" i="7"/>
  <c r="G68" i="7"/>
  <c r="C67" i="7"/>
  <c r="D67" i="7"/>
  <c r="E67" i="7"/>
  <c r="F67" i="7"/>
  <c r="G67" i="7"/>
  <c r="C65" i="7"/>
  <c r="D65" i="7"/>
  <c r="E65" i="7"/>
  <c r="F65" i="7"/>
  <c r="G65" i="7"/>
  <c r="C64" i="7"/>
  <c r="D64" i="7"/>
  <c r="E64" i="7"/>
  <c r="F64" i="7"/>
  <c r="G64" i="7"/>
  <c r="C63" i="7"/>
  <c r="D63" i="7"/>
  <c r="E63" i="7"/>
  <c r="F63" i="7"/>
  <c r="G63" i="7"/>
  <c r="C59" i="7"/>
  <c r="F59" i="7"/>
  <c r="C58" i="7"/>
  <c r="D58" i="7"/>
  <c r="E58" i="7"/>
  <c r="F58" i="7"/>
  <c r="G58" i="7"/>
  <c r="C52" i="7"/>
  <c r="D52" i="7"/>
  <c r="E52" i="7"/>
  <c r="F52" i="7"/>
  <c r="G52" i="7"/>
  <c r="C51" i="7"/>
  <c r="C53" i="7" s="1"/>
  <c r="D51" i="7"/>
  <c r="D53" i="7" s="1"/>
  <c r="E51" i="7"/>
  <c r="F51" i="7"/>
  <c r="G51" i="7"/>
  <c r="G53" i="7" s="1"/>
  <c r="C47" i="7"/>
  <c r="D47" i="7"/>
  <c r="E47" i="7"/>
  <c r="F47" i="7"/>
  <c r="G47" i="7"/>
  <c r="C46" i="7"/>
  <c r="D46" i="7"/>
  <c r="D48" i="7" s="1"/>
  <c r="E46" i="7"/>
  <c r="E48" i="7" s="1"/>
  <c r="F46" i="7"/>
  <c r="F48" i="7" s="1"/>
  <c r="F66" i="7" s="1"/>
  <c r="G46" i="7"/>
  <c r="G48" i="7" s="1"/>
  <c r="C43" i="7"/>
  <c r="D43" i="7"/>
  <c r="E43" i="7"/>
  <c r="F43" i="7"/>
  <c r="G43" i="7"/>
  <c r="C42" i="7"/>
  <c r="D42" i="7"/>
  <c r="E42" i="7"/>
  <c r="F42" i="7"/>
  <c r="G42" i="7"/>
  <c r="C37" i="7"/>
  <c r="C60" i="7" s="1"/>
  <c r="F37" i="7"/>
  <c r="F60" i="7" s="1"/>
  <c r="G37" i="7"/>
  <c r="E36" i="7"/>
  <c r="F36" i="7"/>
  <c r="C35" i="7"/>
  <c r="D35" i="7"/>
  <c r="D59" i="7" s="1"/>
  <c r="E35" i="7"/>
  <c r="E59" i="7" s="1"/>
  <c r="F35" i="7"/>
  <c r="G35" i="7"/>
  <c r="C34" i="7"/>
  <c r="C36" i="7" s="1"/>
  <c r="D34" i="7"/>
  <c r="D36" i="7" s="1"/>
  <c r="E34" i="7"/>
  <c r="F34" i="7"/>
  <c r="G34" i="7"/>
  <c r="G36" i="7" s="1"/>
  <c r="G22" i="7"/>
  <c r="E53" i="7" l="1"/>
  <c r="G60" i="7"/>
  <c r="E66" i="7"/>
  <c r="E37" i="7"/>
  <c r="E60" i="7" s="1"/>
  <c r="D37" i="7"/>
  <c r="D60" i="7" s="1"/>
  <c r="C48" i="7"/>
  <c r="F53" i="7"/>
  <c r="C66" i="7"/>
  <c r="G66" i="7"/>
  <c r="D66" i="7"/>
  <c r="C68" i="6"/>
  <c r="D68" i="6"/>
  <c r="E68" i="6"/>
  <c r="F68" i="6"/>
  <c r="G68" i="6"/>
  <c r="C67" i="6"/>
  <c r="D67" i="6"/>
  <c r="E67" i="6"/>
  <c r="F67" i="6"/>
  <c r="G67" i="6"/>
  <c r="C65" i="6"/>
  <c r="D65" i="6"/>
  <c r="E65" i="6"/>
  <c r="F65" i="6"/>
  <c r="G65" i="6"/>
  <c r="C64" i="6"/>
  <c r="D64" i="6"/>
  <c r="E64" i="6"/>
  <c r="F64" i="6"/>
  <c r="G64" i="6"/>
  <c r="C63" i="6"/>
  <c r="D63" i="6"/>
  <c r="E63" i="6"/>
  <c r="F63" i="6"/>
  <c r="G63" i="6"/>
  <c r="C59" i="6"/>
  <c r="G59" i="6"/>
  <c r="C58" i="6"/>
  <c r="D58" i="6"/>
  <c r="E58" i="6"/>
  <c r="F58" i="6"/>
  <c r="G58" i="6"/>
  <c r="C52" i="6"/>
  <c r="D52" i="6"/>
  <c r="E52" i="6"/>
  <c r="F52" i="6"/>
  <c r="G52" i="6"/>
  <c r="C51" i="6"/>
  <c r="D51" i="6"/>
  <c r="E51" i="6"/>
  <c r="F51" i="6"/>
  <c r="F53" i="6" s="1"/>
  <c r="G51" i="6"/>
  <c r="C47" i="6"/>
  <c r="D47" i="6"/>
  <c r="E47" i="6"/>
  <c r="F47" i="6"/>
  <c r="G47" i="6"/>
  <c r="C46" i="6"/>
  <c r="C48" i="6" s="1"/>
  <c r="D46" i="6"/>
  <c r="D48" i="6" s="1"/>
  <c r="E46" i="6"/>
  <c r="E48" i="6" s="1"/>
  <c r="E66" i="6" s="1"/>
  <c r="F46" i="6"/>
  <c r="G46" i="6"/>
  <c r="G48" i="6" s="1"/>
  <c r="C43" i="6"/>
  <c r="D43" i="6"/>
  <c r="E43" i="6"/>
  <c r="F43" i="6"/>
  <c r="G43" i="6"/>
  <c r="C42" i="6"/>
  <c r="D42" i="6"/>
  <c r="E42" i="6"/>
  <c r="F42" i="6"/>
  <c r="G42" i="6"/>
  <c r="E37" i="6"/>
  <c r="E60" i="6" s="1"/>
  <c r="F37" i="6"/>
  <c r="C36" i="6"/>
  <c r="D36" i="6"/>
  <c r="E36" i="6"/>
  <c r="G36" i="6"/>
  <c r="C35" i="6"/>
  <c r="C37" i="6" s="1"/>
  <c r="C60" i="6" s="1"/>
  <c r="D35" i="6"/>
  <c r="D59" i="6" s="1"/>
  <c r="E35" i="6"/>
  <c r="F35" i="6"/>
  <c r="G35" i="6"/>
  <c r="G37" i="6" s="1"/>
  <c r="G60" i="6" s="1"/>
  <c r="C34" i="6"/>
  <c r="D34" i="6"/>
  <c r="E34" i="6"/>
  <c r="E59" i="6" s="1"/>
  <c r="F34" i="6"/>
  <c r="F36" i="6" s="1"/>
  <c r="G34" i="6"/>
  <c r="F60" i="6" l="1"/>
  <c r="F59" i="6"/>
  <c r="D37" i="6"/>
  <c r="D60" i="6" s="1"/>
  <c r="E53" i="6"/>
  <c r="C53" i="6"/>
  <c r="G53" i="6"/>
  <c r="F48" i="6"/>
  <c r="F66" i="6" s="1"/>
  <c r="D53" i="6"/>
  <c r="C66" i="6"/>
  <c r="D66" i="6"/>
  <c r="G66" i="6"/>
  <c r="C68" i="5"/>
  <c r="D68" i="5"/>
  <c r="E68" i="5"/>
  <c r="F68" i="5"/>
  <c r="G68" i="5"/>
  <c r="C67" i="5"/>
  <c r="D67" i="5"/>
  <c r="E67" i="5"/>
  <c r="F67" i="5"/>
  <c r="G67" i="5"/>
  <c r="C65" i="5"/>
  <c r="D65" i="5"/>
  <c r="E65" i="5"/>
  <c r="F65" i="5"/>
  <c r="G65" i="5"/>
  <c r="C64" i="5"/>
  <c r="D64" i="5"/>
  <c r="D66" i="5" s="1"/>
  <c r="E64" i="5"/>
  <c r="F64" i="5"/>
  <c r="G64" i="5"/>
  <c r="C63" i="5"/>
  <c r="D63" i="5"/>
  <c r="E63" i="5"/>
  <c r="F63" i="5"/>
  <c r="G63" i="5"/>
  <c r="G66" i="5" s="1"/>
  <c r="C58" i="5"/>
  <c r="D58" i="5"/>
  <c r="E58" i="5"/>
  <c r="F58" i="5"/>
  <c r="G58" i="5"/>
  <c r="C52" i="5"/>
  <c r="C53" i="5" s="1"/>
  <c r="D52" i="5"/>
  <c r="E52" i="5"/>
  <c r="F52" i="5"/>
  <c r="G52" i="5"/>
  <c r="G53" i="5" s="1"/>
  <c r="C51" i="5"/>
  <c r="D51" i="5"/>
  <c r="D53" i="5" s="1"/>
  <c r="E51" i="5"/>
  <c r="F51" i="5"/>
  <c r="F53" i="5" s="1"/>
  <c r="G51" i="5"/>
  <c r="F48" i="5"/>
  <c r="F66" i="5" s="1"/>
  <c r="C47" i="5"/>
  <c r="D47" i="5"/>
  <c r="E47" i="5"/>
  <c r="E48" i="5" s="1"/>
  <c r="E66" i="5" s="1"/>
  <c r="F47" i="5"/>
  <c r="G47" i="5"/>
  <c r="C46" i="5"/>
  <c r="D46" i="5"/>
  <c r="D48" i="5" s="1"/>
  <c r="E46" i="5"/>
  <c r="F46" i="5"/>
  <c r="G46" i="5"/>
  <c r="G48" i="5" s="1"/>
  <c r="C43" i="5"/>
  <c r="D43" i="5"/>
  <c r="E43" i="5"/>
  <c r="F43" i="5"/>
  <c r="G43" i="5"/>
  <c r="C42" i="5"/>
  <c r="D42" i="5"/>
  <c r="E42" i="5"/>
  <c r="F42" i="5"/>
  <c r="G42" i="5"/>
  <c r="D37" i="5"/>
  <c r="D60" i="5" s="1"/>
  <c r="E37" i="5"/>
  <c r="C36" i="5"/>
  <c r="D36" i="5"/>
  <c r="F36" i="5"/>
  <c r="G36" i="5"/>
  <c r="C35" i="5"/>
  <c r="C59" i="5" s="1"/>
  <c r="D35" i="5"/>
  <c r="E35" i="5"/>
  <c r="F35" i="5"/>
  <c r="F59" i="5" s="1"/>
  <c r="G35" i="5"/>
  <c r="G59" i="5" s="1"/>
  <c r="C34" i="5"/>
  <c r="D34" i="5"/>
  <c r="D59" i="5" s="1"/>
  <c r="E34" i="5"/>
  <c r="E36" i="5" s="1"/>
  <c r="F34" i="5"/>
  <c r="G34" i="5"/>
  <c r="E60" i="5" l="1"/>
  <c r="E59" i="5"/>
  <c r="G37" i="5"/>
  <c r="G60" i="5" s="1"/>
  <c r="C37" i="5"/>
  <c r="C60" i="5" s="1"/>
  <c r="C48" i="5"/>
  <c r="E53" i="5"/>
  <c r="F37" i="5"/>
  <c r="F60" i="5" s="1"/>
  <c r="C66" i="5"/>
  <c r="C68" i="4"/>
  <c r="D68" i="4"/>
  <c r="E68" i="4"/>
  <c r="F68" i="4"/>
  <c r="G68" i="4"/>
  <c r="C67" i="4"/>
  <c r="D67" i="4"/>
  <c r="E67" i="4"/>
  <c r="F67" i="4"/>
  <c r="G67" i="4"/>
  <c r="C64" i="4"/>
  <c r="D64" i="4"/>
  <c r="E64" i="4"/>
  <c r="F64" i="4"/>
  <c r="G64" i="4"/>
  <c r="C63" i="4"/>
  <c r="D63" i="4"/>
  <c r="E63" i="4"/>
  <c r="F63" i="4"/>
  <c r="G63" i="4"/>
  <c r="C58" i="4"/>
  <c r="D58" i="4"/>
  <c r="E58" i="4"/>
  <c r="F58" i="4"/>
  <c r="G58" i="4"/>
  <c r="C53" i="4"/>
  <c r="G53" i="4"/>
  <c r="C52" i="4"/>
  <c r="D52" i="4"/>
  <c r="E52" i="4"/>
  <c r="F52" i="4"/>
  <c r="F53" i="4" s="1"/>
  <c r="G52" i="4"/>
  <c r="C51" i="4"/>
  <c r="D51" i="4"/>
  <c r="D53" i="4" s="1"/>
  <c r="E51" i="4"/>
  <c r="E53" i="4" s="1"/>
  <c r="F51" i="4"/>
  <c r="G51" i="4"/>
  <c r="E48" i="4"/>
  <c r="E66" i="4" s="1"/>
  <c r="C47" i="4"/>
  <c r="D47" i="4"/>
  <c r="D48" i="4" s="1"/>
  <c r="E47" i="4"/>
  <c r="F47" i="4"/>
  <c r="G47" i="4"/>
  <c r="C46" i="4"/>
  <c r="D46" i="4"/>
  <c r="E46" i="4"/>
  <c r="F46" i="4"/>
  <c r="F48" i="4" s="1"/>
  <c r="G46" i="4"/>
  <c r="G48" i="4" s="1"/>
  <c r="C43" i="4"/>
  <c r="D43" i="4"/>
  <c r="E43" i="4"/>
  <c r="F43" i="4"/>
  <c r="G43" i="4"/>
  <c r="C42" i="4"/>
  <c r="D42" i="4"/>
  <c r="E42" i="4"/>
  <c r="F42" i="4"/>
  <c r="G42" i="4"/>
  <c r="C37" i="4"/>
  <c r="C60" i="4" s="1"/>
  <c r="D37" i="4"/>
  <c r="D60" i="4" s="1"/>
  <c r="G37" i="4"/>
  <c r="G60" i="4" s="1"/>
  <c r="C36" i="4"/>
  <c r="F36" i="4"/>
  <c r="G36" i="4"/>
  <c r="C35" i="4"/>
  <c r="D35" i="4"/>
  <c r="E35" i="4"/>
  <c r="E37" i="4" s="1"/>
  <c r="F35" i="4"/>
  <c r="F59" i="4" s="1"/>
  <c r="G35" i="4"/>
  <c r="C34" i="4"/>
  <c r="C59" i="4" s="1"/>
  <c r="D34" i="4"/>
  <c r="D36" i="4" s="1"/>
  <c r="E34" i="4"/>
  <c r="E36" i="4" s="1"/>
  <c r="F34" i="4"/>
  <c r="G34" i="4"/>
  <c r="G59" i="4" s="1"/>
  <c r="G66" i="4" l="1"/>
  <c r="D66" i="4"/>
  <c r="E60" i="4"/>
  <c r="F66" i="4"/>
  <c r="E59" i="4"/>
  <c r="C48" i="4"/>
  <c r="C66" i="4" s="1"/>
  <c r="D59" i="4"/>
  <c r="F37" i="4"/>
  <c r="F60" i="4" s="1"/>
  <c r="B26" i="3"/>
  <c r="B10" i="5"/>
  <c r="B10" i="4"/>
  <c r="D42" i="3" l="1"/>
  <c r="E12" i="3"/>
  <c r="E42" i="3" s="1"/>
  <c r="F12" i="3"/>
  <c r="F42" i="3" s="1"/>
  <c r="G12" i="3"/>
  <c r="G42" i="3" s="1"/>
  <c r="C12" i="3"/>
  <c r="C42" i="3" s="1"/>
  <c r="B12" i="3" l="1"/>
  <c r="B31" i="3" l="1"/>
  <c r="D22" i="7"/>
  <c r="E22" i="7"/>
  <c r="F22" i="7"/>
  <c r="C22" i="7"/>
  <c r="F21" i="2" l="1"/>
  <c r="E21" i="2"/>
  <c r="D21" i="2"/>
  <c r="C21" i="2"/>
  <c r="C15" i="3" l="1"/>
  <c r="B21" i="4" l="1"/>
  <c r="B20" i="4"/>
  <c r="B35" i="4" s="1"/>
  <c r="B19" i="4"/>
  <c r="B18" i="4"/>
  <c r="B34" i="4" s="1"/>
  <c r="B36" i="4" s="1"/>
  <c r="F18" i="3" l="1"/>
  <c r="F34" i="3" s="1"/>
  <c r="F10" i="3"/>
  <c r="G10" i="3"/>
  <c r="F11" i="3"/>
  <c r="G11" i="3"/>
  <c r="F18" i="2"/>
  <c r="F34" i="2" s="1"/>
  <c r="G18" i="2"/>
  <c r="G34" i="2" s="1"/>
  <c r="F10" i="2"/>
  <c r="G10" i="2"/>
  <c r="F11" i="2"/>
  <c r="G11" i="2"/>
  <c r="F18" i="1"/>
  <c r="F34" i="1" s="1"/>
  <c r="F11" i="1"/>
  <c r="G11" i="1"/>
  <c r="F10" i="1"/>
  <c r="G10" i="1"/>
  <c r="F12" i="2"/>
  <c r="F42" i="2" s="1"/>
  <c r="E11" i="2"/>
  <c r="E12" i="2"/>
  <c r="E42" i="2" s="1"/>
  <c r="E13" i="2"/>
  <c r="E14" i="2"/>
  <c r="D11" i="2"/>
  <c r="D12" i="2"/>
  <c r="D42" i="2" s="1"/>
  <c r="D13" i="2"/>
  <c r="D14" i="2"/>
  <c r="C11" i="2"/>
  <c r="C12" i="2"/>
  <c r="C42" i="2" s="1"/>
  <c r="C13" i="2"/>
  <c r="C14" i="2"/>
  <c r="F12" i="1"/>
  <c r="F42" i="1" s="1"/>
  <c r="E11" i="1"/>
  <c r="E12" i="1"/>
  <c r="E42" i="1" s="1"/>
  <c r="E13" i="1"/>
  <c r="E14" i="1"/>
  <c r="D11" i="1"/>
  <c r="D12" i="1"/>
  <c r="D42" i="1" s="1"/>
  <c r="D13" i="1"/>
  <c r="D14" i="1"/>
  <c r="C11" i="1"/>
  <c r="C12" i="1"/>
  <c r="C42" i="1" s="1"/>
  <c r="C13" i="1"/>
  <c r="C14" i="1"/>
  <c r="D22" i="6"/>
  <c r="E22" i="6"/>
  <c r="F22" i="6"/>
  <c r="G22" i="6"/>
  <c r="C22" i="6"/>
  <c r="D22" i="5"/>
  <c r="E22" i="5"/>
  <c r="F22" i="5"/>
  <c r="G22" i="5"/>
  <c r="C22" i="5"/>
  <c r="D22" i="4"/>
  <c r="E22" i="4"/>
  <c r="F22" i="4"/>
  <c r="G22" i="4"/>
  <c r="C22" i="4"/>
  <c r="F36" i="2" l="1"/>
  <c r="F36" i="3"/>
  <c r="D46" i="1"/>
  <c r="D43" i="1"/>
  <c r="E43" i="1"/>
  <c r="E46" i="1"/>
  <c r="C43" i="1"/>
  <c r="C46" i="1"/>
  <c r="G36" i="2"/>
  <c r="C46" i="2"/>
  <c r="C43" i="2"/>
  <c r="D43" i="2"/>
  <c r="D46" i="2"/>
  <c r="E43" i="2"/>
  <c r="E46" i="2"/>
  <c r="F36" i="1"/>
  <c r="B11" i="2"/>
  <c r="B11" i="1"/>
  <c r="B22" i="4"/>
  <c r="B31" i="5"/>
  <c r="B31" i="6"/>
  <c r="B31" i="7"/>
  <c r="B31" i="1"/>
  <c r="B31" i="2"/>
  <c r="B31" i="4"/>
  <c r="B12" i="2"/>
  <c r="B12" i="1"/>
  <c r="G15" i="3" l="1"/>
  <c r="F15" i="3"/>
  <c r="E15" i="3"/>
  <c r="D15" i="3"/>
  <c r="F15" i="2"/>
  <c r="E15" i="2"/>
  <c r="E51" i="2" s="1"/>
  <c r="D15" i="2"/>
  <c r="D51" i="2" s="1"/>
  <c r="C15" i="2"/>
  <c r="C51" i="2" s="1"/>
  <c r="B15" i="3" l="1"/>
  <c r="B15" i="2"/>
  <c r="C19" i="3"/>
  <c r="E19" i="3"/>
  <c r="F19" i="3"/>
  <c r="G19" i="3"/>
  <c r="C20" i="3"/>
  <c r="D20" i="3"/>
  <c r="E20" i="3"/>
  <c r="F20" i="3"/>
  <c r="G20" i="3"/>
  <c r="D18" i="3"/>
  <c r="D34" i="3" s="1"/>
  <c r="E18" i="3"/>
  <c r="E34" i="3" s="1"/>
  <c r="G18" i="3"/>
  <c r="G34" i="3" s="1"/>
  <c r="G36" i="3" s="1"/>
  <c r="C18" i="3"/>
  <c r="C34" i="3" s="1"/>
  <c r="D21" i="3"/>
  <c r="E21" i="3"/>
  <c r="F21" i="3"/>
  <c r="G21" i="3"/>
  <c r="C21" i="3"/>
  <c r="C19" i="2"/>
  <c r="D19" i="2"/>
  <c r="E19" i="2"/>
  <c r="F19" i="2"/>
  <c r="G19" i="2"/>
  <c r="C20" i="2"/>
  <c r="D20" i="2"/>
  <c r="E20" i="2"/>
  <c r="F20" i="2"/>
  <c r="G20" i="2"/>
  <c r="B21" i="2"/>
  <c r="D18" i="2"/>
  <c r="D34" i="2" s="1"/>
  <c r="E18" i="2"/>
  <c r="E34" i="2" s="1"/>
  <c r="C18" i="2"/>
  <c r="C34" i="2" s="1"/>
  <c r="D21" i="1"/>
  <c r="E21" i="1"/>
  <c r="F21" i="1"/>
  <c r="G21" i="1"/>
  <c r="C21" i="1"/>
  <c r="C19" i="1"/>
  <c r="D19" i="1"/>
  <c r="E19" i="1"/>
  <c r="F19" i="1"/>
  <c r="G19" i="1"/>
  <c r="C20" i="1"/>
  <c r="D20" i="1"/>
  <c r="E20" i="1"/>
  <c r="F20" i="1"/>
  <c r="G20" i="1"/>
  <c r="D18" i="1"/>
  <c r="D34" i="1" s="1"/>
  <c r="E18" i="1"/>
  <c r="E34" i="1" s="1"/>
  <c r="G18" i="1"/>
  <c r="G34" i="1" s="1"/>
  <c r="G36" i="1" s="1"/>
  <c r="C18" i="1"/>
  <c r="C34" i="1" s="1"/>
  <c r="D15" i="1"/>
  <c r="D51" i="1" s="1"/>
  <c r="E15" i="1"/>
  <c r="E51" i="1" s="1"/>
  <c r="F15" i="1"/>
  <c r="G15" i="1"/>
  <c r="C15" i="1"/>
  <c r="C51" i="1" s="1"/>
  <c r="D11" i="3"/>
  <c r="E11" i="3"/>
  <c r="D13" i="3"/>
  <c r="E13" i="3"/>
  <c r="F13" i="3"/>
  <c r="G13" i="3"/>
  <c r="D14" i="3"/>
  <c r="E14" i="3"/>
  <c r="F14" i="3"/>
  <c r="G14" i="3"/>
  <c r="C11" i="3"/>
  <c r="C13" i="3"/>
  <c r="C14" i="3"/>
  <c r="D10" i="3"/>
  <c r="E10" i="3"/>
  <c r="C10" i="3"/>
  <c r="D10" i="2"/>
  <c r="D58" i="2" s="1"/>
  <c r="E10" i="2"/>
  <c r="E58" i="2" s="1"/>
  <c r="F13" i="2"/>
  <c r="G13" i="2"/>
  <c r="F14" i="2"/>
  <c r="G14" i="2"/>
  <c r="C10" i="2"/>
  <c r="C58" i="2" s="1"/>
  <c r="D10" i="1"/>
  <c r="D58" i="1" s="1"/>
  <c r="E10" i="1"/>
  <c r="E58" i="1" s="1"/>
  <c r="F13" i="1"/>
  <c r="G13" i="1"/>
  <c r="F14" i="1"/>
  <c r="G14" i="1"/>
  <c r="C10" i="1"/>
  <c r="C58" i="1" s="1"/>
  <c r="G51" i="1" l="1"/>
  <c r="G43" i="1"/>
  <c r="G46" i="1"/>
  <c r="G58" i="1"/>
  <c r="F51" i="2"/>
  <c r="F43" i="2"/>
  <c r="F46" i="2"/>
  <c r="F58" i="2"/>
  <c r="D46" i="3"/>
  <c r="D58" i="3"/>
  <c r="D51" i="3"/>
  <c r="D43" i="3"/>
  <c r="G65" i="1"/>
  <c r="G35" i="1"/>
  <c r="G52" i="1"/>
  <c r="G47" i="1"/>
  <c r="G68" i="1"/>
  <c r="G64" i="1"/>
  <c r="C65" i="1"/>
  <c r="C35" i="1"/>
  <c r="C52" i="1"/>
  <c r="C47" i="1"/>
  <c r="C48" i="1" s="1"/>
  <c r="C68" i="1"/>
  <c r="C64" i="1"/>
  <c r="D67" i="1"/>
  <c r="D63" i="1"/>
  <c r="F65" i="2"/>
  <c r="F35" i="2"/>
  <c r="F52" i="2"/>
  <c r="F47" i="2"/>
  <c r="F68" i="2"/>
  <c r="F64" i="2"/>
  <c r="G67" i="2"/>
  <c r="G63" i="2"/>
  <c r="C67" i="2"/>
  <c r="C63" i="2"/>
  <c r="E47" i="3"/>
  <c r="E68" i="3"/>
  <c r="E64" i="3"/>
  <c r="E65" i="3"/>
  <c r="E35" i="3"/>
  <c r="E52" i="3"/>
  <c r="F67" i="3"/>
  <c r="F63" i="3"/>
  <c r="C36" i="1"/>
  <c r="E36" i="2"/>
  <c r="E36" i="3"/>
  <c r="G46" i="2"/>
  <c r="G58" i="2"/>
  <c r="G51" i="2"/>
  <c r="G43" i="2"/>
  <c r="C51" i="3"/>
  <c r="C43" i="3"/>
  <c r="C46" i="3"/>
  <c r="C58" i="3"/>
  <c r="E58" i="3"/>
  <c r="E51" i="3"/>
  <c r="E43" i="3"/>
  <c r="E46" i="3"/>
  <c r="D52" i="1"/>
  <c r="D53" i="1" s="1"/>
  <c r="D47" i="1"/>
  <c r="D48" i="1" s="1"/>
  <c r="D68" i="1"/>
  <c r="D64" i="1"/>
  <c r="D65" i="1"/>
  <c r="D35" i="1"/>
  <c r="E67" i="1"/>
  <c r="E63" i="1"/>
  <c r="G52" i="2"/>
  <c r="G47" i="2"/>
  <c r="G68" i="2"/>
  <c r="G64" i="2"/>
  <c r="G65" i="2"/>
  <c r="G35" i="2"/>
  <c r="C52" i="2"/>
  <c r="C53" i="2" s="1"/>
  <c r="C47" i="2"/>
  <c r="C48" i="2" s="1"/>
  <c r="C68" i="2"/>
  <c r="C64" i="2"/>
  <c r="C65" i="2"/>
  <c r="C35" i="2"/>
  <c r="D67" i="2"/>
  <c r="D63" i="2"/>
  <c r="F68" i="3"/>
  <c r="F64" i="3"/>
  <c r="F65" i="3"/>
  <c r="F35" i="3"/>
  <c r="F52" i="3"/>
  <c r="F47" i="3"/>
  <c r="G67" i="3"/>
  <c r="G63" i="3"/>
  <c r="C67" i="3"/>
  <c r="C63" i="3"/>
  <c r="C53" i="1"/>
  <c r="D36" i="1"/>
  <c r="C36" i="2"/>
  <c r="F58" i="3"/>
  <c r="F51" i="3"/>
  <c r="F43" i="3"/>
  <c r="F46" i="3"/>
  <c r="F48" i="3" s="1"/>
  <c r="E47" i="1"/>
  <c r="E48" i="1" s="1"/>
  <c r="E68" i="1"/>
  <c r="E64" i="1"/>
  <c r="E65" i="1"/>
  <c r="E35" i="1"/>
  <c r="E52" i="1"/>
  <c r="F67" i="1"/>
  <c r="F63" i="1"/>
  <c r="D47" i="2"/>
  <c r="D48" i="2" s="1"/>
  <c r="D68" i="2"/>
  <c r="D64" i="2"/>
  <c r="D65" i="2"/>
  <c r="D35" i="2"/>
  <c r="D52" i="2"/>
  <c r="D53" i="2" s="1"/>
  <c r="E67" i="2"/>
  <c r="E63" i="2"/>
  <c r="G65" i="3"/>
  <c r="G35" i="3"/>
  <c r="G52" i="3"/>
  <c r="G47" i="3"/>
  <c r="G68" i="3"/>
  <c r="G64" i="3"/>
  <c r="C65" i="3"/>
  <c r="C35" i="3"/>
  <c r="C52" i="3"/>
  <c r="C47" i="3"/>
  <c r="C68" i="3"/>
  <c r="C64" i="3"/>
  <c r="D67" i="3"/>
  <c r="D63" i="3"/>
  <c r="E53" i="1"/>
  <c r="E36" i="1"/>
  <c r="C36" i="3"/>
  <c r="F58" i="1"/>
  <c r="F51" i="1"/>
  <c r="F43" i="1"/>
  <c r="F46" i="1"/>
  <c r="G51" i="3"/>
  <c r="G43" i="3"/>
  <c r="G46" i="3"/>
  <c r="G48" i="3" s="1"/>
  <c r="G58" i="3"/>
  <c r="F68" i="1"/>
  <c r="F64" i="1"/>
  <c r="F65" i="1"/>
  <c r="F35" i="1"/>
  <c r="F52" i="1"/>
  <c r="F47" i="1"/>
  <c r="G67" i="1"/>
  <c r="G63" i="1"/>
  <c r="C67" i="1"/>
  <c r="C63" i="1"/>
  <c r="E68" i="2"/>
  <c r="E64" i="2"/>
  <c r="E65" i="2"/>
  <c r="E35" i="2"/>
  <c r="E52" i="2"/>
  <c r="E53" i="2" s="1"/>
  <c r="E47" i="2"/>
  <c r="E48" i="2" s="1"/>
  <c r="F67" i="2"/>
  <c r="F63" i="2"/>
  <c r="D52" i="3"/>
  <c r="D47" i="3"/>
  <c r="D68" i="3"/>
  <c r="D64" i="3"/>
  <c r="D65" i="3"/>
  <c r="D35" i="3"/>
  <c r="E67" i="3"/>
  <c r="E63" i="3"/>
  <c r="D36" i="2"/>
  <c r="D36" i="3"/>
  <c r="B10" i="2"/>
  <c r="B10" i="1"/>
  <c r="B13" i="1"/>
  <c r="F22" i="1"/>
  <c r="B19" i="1"/>
  <c r="B63" i="1" s="1"/>
  <c r="E22" i="3"/>
  <c r="F22" i="3"/>
  <c r="G22" i="3"/>
  <c r="F22" i="2"/>
  <c r="G22" i="1"/>
  <c r="G22" i="2"/>
  <c r="D22" i="3"/>
  <c r="B14" i="1"/>
  <c r="B18" i="2"/>
  <c r="B34" i="2" s="1"/>
  <c r="B20" i="2"/>
  <c r="B19" i="3"/>
  <c r="B63" i="3" s="1"/>
  <c r="B10" i="3"/>
  <c r="B15" i="1"/>
  <c r="B21" i="3"/>
  <c r="B13" i="2"/>
  <c r="B11" i="3"/>
  <c r="B18" i="1"/>
  <c r="B34" i="1" s="1"/>
  <c r="B20" i="1"/>
  <c r="B19" i="2"/>
  <c r="B63" i="2" s="1"/>
  <c r="C22" i="3"/>
  <c r="B20" i="3"/>
  <c r="B13" i="3"/>
  <c r="B14" i="2"/>
  <c r="B14" i="3"/>
  <c r="B21" i="1"/>
  <c r="B18" i="3"/>
  <c r="B34" i="3" s="1"/>
  <c r="C22" i="2"/>
  <c r="D22" i="2"/>
  <c r="E22" i="2"/>
  <c r="C22" i="1"/>
  <c r="D22" i="1"/>
  <c r="E22" i="1"/>
  <c r="E66" i="1" l="1"/>
  <c r="G48" i="1"/>
  <c r="C66" i="1"/>
  <c r="G53" i="3"/>
  <c r="E48" i="3"/>
  <c r="E66" i="3" s="1"/>
  <c r="F48" i="2"/>
  <c r="F66" i="2" s="1"/>
  <c r="E66" i="2"/>
  <c r="C37" i="2"/>
  <c r="C60" i="2" s="1"/>
  <c r="C59" i="2"/>
  <c r="G59" i="3"/>
  <c r="G37" i="3"/>
  <c r="G60" i="3" s="1"/>
  <c r="F59" i="3"/>
  <c r="F37" i="3"/>
  <c r="F60" i="3" s="1"/>
  <c r="G37" i="2"/>
  <c r="G60" i="2" s="1"/>
  <c r="G59" i="2"/>
  <c r="D37" i="1"/>
  <c r="D60" i="1" s="1"/>
  <c r="D59" i="1"/>
  <c r="E37" i="3"/>
  <c r="E60" i="3" s="1"/>
  <c r="E59" i="3"/>
  <c r="F53" i="3"/>
  <c r="G66" i="3"/>
  <c r="D66" i="2"/>
  <c r="E53" i="3"/>
  <c r="D48" i="3"/>
  <c r="D66" i="3" s="1"/>
  <c r="F53" i="2"/>
  <c r="G53" i="1"/>
  <c r="C59" i="3"/>
  <c r="C37" i="3"/>
  <c r="C60" i="3" s="1"/>
  <c r="E59" i="2"/>
  <c r="E37" i="2"/>
  <c r="E60" i="2" s="1"/>
  <c r="G59" i="1"/>
  <c r="G37" i="1"/>
  <c r="G60" i="1" s="1"/>
  <c r="D53" i="3"/>
  <c r="F53" i="1"/>
  <c r="C48" i="3"/>
  <c r="C66" i="3" s="1"/>
  <c r="G53" i="2"/>
  <c r="D66" i="1"/>
  <c r="D37" i="3"/>
  <c r="D60" i="3" s="1"/>
  <c r="D59" i="3"/>
  <c r="F59" i="1"/>
  <c r="F37" i="1"/>
  <c r="F60" i="1" s="1"/>
  <c r="D37" i="2"/>
  <c r="D60" i="2" s="1"/>
  <c r="D59" i="2"/>
  <c r="E37" i="1"/>
  <c r="E60" i="1" s="1"/>
  <c r="E59" i="1"/>
  <c r="F59" i="2"/>
  <c r="F37" i="2"/>
  <c r="F60" i="2" s="1"/>
  <c r="C59" i="1"/>
  <c r="C37" i="1"/>
  <c r="C60" i="1" s="1"/>
  <c r="G66" i="1"/>
  <c r="F48" i="1"/>
  <c r="F66" i="1" s="1"/>
  <c r="C53" i="3"/>
  <c r="G48" i="2"/>
  <c r="G66" i="2" s="1"/>
  <c r="F66" i="3"/>
  <c r="C66" i="2"/>
  <c r="B36" i="1"/>
  <c r="B36" i="2"/>
  <c r="B36" i="3"/>
  <c r="B35" i="2"/>
  <c r="B59" i="2" s="1"/>
  <c r="B64" i="2"/>
  <c r="B35" i="1"/>
  <c r="B59" i="1" s="1"/>
  <c r="B64" i="1"/>
  <c r="B35" i="3"/>
  <c r="B59" i="3" s="1"/>
  <c r="B64" i="3"/>
  <c r="B67" i="3"/>
  <c r="B22" i="3"/>
  <c r="B22" i="1"/>
  <c r="B22" i="2"/>
  <c r="B67" i="1"/>
  <c r="B67" i="2"/>
  <c r="B68" i="2"/>
  <c r="B68" i="1"/>
  <c r="B68" i="3"/>
  <c r="F65" i="4" l="1"/>
  <c r="B11" i="7"/>
  <c r="B12" i="7"/>
  <c r="B13" i="7"/>
  <c r="B14" i="7"/>
  <c r="B15" i="7"/>
  <c r="B18" i="7"/>
  <c r="B34" i="7" s="1"/>
  <c r="B19" i="7"/>
  <c r="B20" i="7"/>
  <c r="B35" i="7" s="1"/>
  <c r="B21" i="7"/>
  <c r="B22" i="7"/>
  <c r="B10" i="7"/>
  <c r="B18" i="6"/>
  <c r="B34" i="6" s="1"/>
  <c r="B19" i="6"/>
  <c r="B20" i="6"/>
  <c r="B35" i="6" s="1"/>
  <c r="B21" i="6"/>
  <c r="B22" i="6"/>
  <c r="B11" i="6"/>
  <c r="B12" i="6"/>
  <c r="B13" i="6"/>
  <c r="B14" i="6"/>
  <c r="B15" i="6"/>
  <c r="B10" i="6"/>
  <c r="B11" i="5"/>
  <c r="B12" i="5"/>
  <c r="B15" i="5"/>
  <c r="B18" i="5"/>
  <c r="B19" i="5"/>
  <c r="B20" i="5"/>
  <c r="B35" i="5" s="1"/>
  <c r="B21" i="5"/>
  <c r="B22" i="5"/>
  <c r="B25" i="4"/>
  <c r="B11" i="4"/>
  <c r="B12" i="4"/>
  <c r="B13" i="4"/>
  <c r="B14" i="4"/>
  <c r="B15" i="4"/>
  <c r="B34" i="5" l="1"/>
  <c r="B36" i="5" s="1"/>
  <c r="B36" i="6"/>
  <c r="B59" i="7"/>
  <c r="B59" i="6"/>
  <c r="B36" i="7"/>
  <c r="B25" i="5"/>
  <c r="B63" i="5"/>
  <c r="B67" i="5"/>
  <c r="B25" i="6"/>
  <c r="B63" i="6"/>
  <c r="B67" i="6"/>
  <c r="B64" i="6"/>
  <c r="B68" i="6"/>
  <c r="B67" i="4"/>
  <c r="B63" i="4"/>
  <c r="B64" i="7"/>
  <c r="B68" i="7"/>
  <c r="B63" i="7"/>
  <c r="B67" i="7"/>
  <c r="B64" i="4"/>
  <c r="B68" i="4"/>
  <c r="B59" i="5" l="1"/>
  <c r="B72" i="5"/>
  <c r="B72" i="4"/>
  <c r="B26" i="2"/>
  <c r="B26" i="1"/>
  <c r="B72" i="3" l="1"/>
  <c r="C65" i="4"/>
  <c r="D65" i="4"/>
  <c r="E65" i="4"/>
  <c r="G65" i="4"/>
  <c r="B25" i="7" l="1"/>
  <c r="B71" i="7" s="1"/>
  <c r="B42" i="7"/>
  <c r="B42" i="6"/>
  <c r="B42" i="5"/>
  <c r="B71" i="4"/>
  <c r="B58" i="4"/>
  <c r="B59" i="4" l="1"/>
  <c r="B72" i="6"/>
  <c r="B65" i="6"/>
  <c r="B72" i="7"/>
  <c r="B65" i="7"/>
  <c r="B65" i="4"/>
  <c r="B46" i="6"/>
  <c r="B42" i="2"/>
  <c r="B46" i="4"/>
  <c r="B42" i="4"/>
  <c r="B42" i="1"/>
  <c r="B43" i="2"/>
  <c r="B71" i="6"/>
  <c r="B47" i="5"/>
  <c r="B55" i="6"/>
  <c r="B71" i="5"/>
  <c r="B25" i="1"/>
  <c r="B71" i="1" s="1"/>
  <c r="B25" i="2"/>
  <c r="B71" i="2" s="1"/>
  <c r="B25" i="3"/>
  <c r="B71" i="3" s="1"/>
  <c r="B37" i="4"/>
  <c r="B60" i="4" s="1"/>
  <c r="B55" i="4"/>
  <c r="B52" i="4"/>
  <c r="B55" i="7"/>
  <c r="B42" i="3"/>
  <c r="B46" i="7"/>
  <c r="G59" i="7"/>
  <c r="B58" i="3"/>
  <c r="B52" i="3"/>
  <c r="B46" i="2"/>
  <c r="B46" i="1"/>
  <c r="B51" i="3"/>
  <c r="B58" i="2"/>
  <c r="B43" i="1"/>
  <c r="B51" i="1"/>
  <c r="B58" i="1"/>
  <c r="B52" i="1"/>
  <c r="B43" i="7"/>
  <c r="B47" i="7"/>
  <c r="B51" i="7"/>
  <c r="B58" i="7"/>
  <c r="B52" i="7"/>
  <c r="B43" i="6"/>
  <c r="B47" i="6"/>
  <c r="B51" i="6"/>
  <c r="B58" i="6"/>
  <c r="B52" i="6"/>
  <c r="B52" i="5"/>
  <c r="B55" i="5"/>
  <c r="B43" i="4"/>
  <c r="B47" i="4"/>
  <c r="B51" i="4"/>
  <c r="B48" i="6" l="1"/>
  <c r="B66" i="6" s="1"/>
  <c r="B48" i="7"/>
  <c r="B66" i="7" s="1"/>
  <c r="B53" i="4"/>
  <c r="B48" i="4"/>
  <c r="B66" i="4" s="1"/>
  <c r="B52" i="2"/>
  <c r="B47" i="2"/>
  <c r="B48" i="2" s="1"/>
  <c r="B65" i="3"/>
  <c r="B72" i="1"/>
  <c r="B65" i="1"/>
  <c r="B72" i="2"/>
  <c r="B65" i="2"/>
  <c r="B51" i="2"/>
  <c r="B46" i="3"/>
  <c r="B47" i="1"/>
  <c r="B48" i="1" s="1"/>
  <c r="B55" i="1"/>
  <c r="B43" i="3"/>
  <c r="B47" i="3"/>
  <c r="B55" i="3"/>
  <c r="B53" i="7"/>
  <c r="B55" i="2"/>
  <c r="B53" i="1"/>
  <c r="B37" i="3"/>
  <c r="B60" i="3" s="1"/>
  <c r="B53" i="3"/>
  <c r="B37" i="2"/>
  <c r="B60" i="2" s="1"/>
  <c r="B37" i="1"/>
  <c r="B60" i="1" s="1"/>
  <c r="B37" i="7"/>
  <c r="B60" i="7" s="1"/>
  <c r="B53" i="6"/>
  <c r="B37" i="6"/>
  <c r="B60" i="6" s="1"/>
  <c r="B53" i="2" l="1"/>
  <c r="B66" i="2"/>
  <c r="B66" i="1"/>
  <c r="B48" i="3"/>
  <c r="B66" i="3" s="1"/>
  <c r="B13" i="5"/>
  <c r="B58" i="5" l="1"/>
  <c r="B68" i="5"/>
  <c r="B64" i="5"/>
  <c r="B43" i="5"/>
  <c r="B51" i="5"/>
  <c r="B53" i="5" s="1"/>
  <c r="B37" i="5"/>
  <c r="B60" i="5" s="1"/>
  <c r="B46" i="5"/>
  <c r="B48" i="5" s="1"/>
  <c r="B66" i="5" l="1"/>
  <c r="B14" i="5"/>
  <c r="B65" i="5" s="1"/>
</calcChain>
</file>

<file path=xl/sharedStrings.xml><?xml version="1.0" encoding="utf-8"?>
<sst xmlns="http://schemas.openxmlformats.org/spreadsheetml/2006/main" count="479" uniqueCount="133">
  <si>
    <t>Indicador</t>
  </si>
  <si>
    <t>Total programa</t>
  </si>
  <si>
    <t>Productos</t>
  </si>
  <si>
    <t>Obra comunal</t>
  </si>
  <si>
    <t>Apoyo Capac.</t>
  </si>
  <si>
    <t>Ideas produc.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</si>
  <si>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</si>
  <si>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</si>
  <si>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</si>
  <si>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</si>
  <si>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</si>
  <si>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</si>
  <si>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</si>
  <si>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</si>
  <si>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</si>
  <si>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</si>
  <si>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</si>
  <si>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</si>
  <si>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</si>
  <si>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</si>
  <si>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</si>
  <si>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</si>
  <si>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</si>
  <si>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</si>
  <si>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</si>
  <si>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</si>
  <si>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</si>
  <si>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</si>
  <si>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</si>
  <si>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</si>
  <si>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</si>
  <si>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</si>
  <si>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</si>
  <si>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</si>
  <si>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</si>
  <si>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</si>
  <si>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Subsidios</t>
  </si>
  <si>
    <t xml:space="preserve">Gasto efectivo por subsidio (GEB) </t>
  </si>
  <si>
    <t>Notas:</t>
  </si>
  <si>
    <t>Para evaluación no se toman en cuenta modificaciones que sean retroactivas</t>
  </si>
  <si>
    <t>Informes de Giro de Recursos, Área de Presupuesto, Desaf</t>
  </si>
  <si>
    <t>Los beneficiarios son las personas nuevas que ingresan al programa en cada trimestre, por eso en los acumulados (semestral, 3T y anual) se suman</t>
  </si>
  <si>
    <t>Empleate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</si>
  <si>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</si>
  <si>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</si>
  <si>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</si>
  <si>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</si>
  <si>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</si>
  <si>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</si>
  <si>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</si>
  <si>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</si>
  <si>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</si>
  <si>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</si>
  <si>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</si>
  <si>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</si>
  <si>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Programados 4T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</si>
  <si>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</si>
  <si>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</si>
  <si>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</si>
  <si>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</si>
  <si>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</si>
  <si>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</si>
  <si>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</si>
  <si>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</si>
  <si>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 2013</t>
  </si>
  <si>
    <t>IPC ( 2013)</t>
  </si>
  <si>
    <t>Gasto efectivo real  2013</t>
  </si>
  <si>
    <t>Gasto efectivo real por beneficiario  2013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</si>
  <si>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</si>
  <si>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</si>
  <si>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</si>
  <si>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</si>
  <si>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</si>
  <si>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</si>
  <si>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</si>
  <si>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</si>
  <si>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</si>
  <si>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</si>
  <si>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</si>
  <si>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Indicadores aplicados a PRONAE.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</si>
  <si>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</si>
  <si>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</si>
  <si>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</si>
  <si>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</si>
  <si>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</si>
  <si>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</si>
  <si>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</si>
  <si>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Informes trimestrales 2013 y 2014, PRONAE</t>
  </si>
  <si>
    <t>Metas y modificaciones 2014, DESAF</t>
  </si>
  <si>
    <t>Indicadores aplicados a PRONAE. Segundo trimestre 2014</t>
  </si>
  <si>
    <t>Programados 2T 2014</t>
  </si>
  <si>
    <t>Efectivos 2T 2014</t>
  </si>
  <si>
    <t>Efectivos2T 2013</t>
  </si>
  <si>
    <t>En transferencias 2T 2014</t>
  </si>
  <si>
    <t>IPC (2T 2014)</t>
  </si>
  <si>
    <t>Gasto efectivo real 2T 2014</t>
  </si>
  <si>
    <t>Gasto efectivo real por beneficiario 2T 2014</t>
  </si>
  <si>
    <t>Indicadores aplicados a PRONAE. Tercer trimestre 2014</t>
  </si>
  <si>
    <t>Programados 3T 2014</t>
  </si>
  <si>
    <t>Efectivos 3T 2014</t>
  </si>
  <si>
    <t>Efectivos3T 2013</t>
  </si>
  <si>
    <t>En transferencias 3T 2014</t>
  </si>
  <si>
    <t>IPC (3T 2014)</t>
  </si>
  <si>
    <t>Gasto efectivo real 3T 2014</t>
  </si>
  <si>
    <t>Gasto efectivo real por beneficiario 3T 2014</t>
  </si>
  <si>
    <t>Indicadores aplicados a PRONAE.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</si>
  <si>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</si>
  <si>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</si>
  <si>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</si>
  <si>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</si>
  <si>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</si>
  <si>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</si>
  <si>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aplicados a PRONAE. Primer Semestre 2014</t>
  </si>
  <si>
    <t>Programados 1S 2014</t>
  </si>
  <si>
    <t>Efectivos 1S 2014</t>
  </si>
  <si>
    <t>Efectivos1S 2013</t>
  </si>
  <si>
    <t>En transferencias 1S 2014</t>
  </si>
  <si>
    <t>IPC (1S 2014)</t>
  </si>
  <si>
    <t>Gasto efectivo real 1S 2014</t>
  </si>
  <si>
    <t>Gasto efectivo real por beneficiario 1S 2014</t>
  </si>
  <si>
    <t>Indicadores aplicados a PRONAE. Tercer trimestre ACUMULADO 2014</t>
  </si>
  <si>
    <t>Indicadores aplicados a PRONAE. Año 2014</t>
  </si>
  <si>
    <t>Programados  2014</t>
  </si>
  <si>
    <t>Efectivos  2014</t>
  </si>
  <si>
    <t>Efectivos 2013</t>
  </si>
  <si>
    <t>En transferencias  2014</t>
  </si>
  <si>
    <t>IPC ( 2014)</t>
  </si>
  <si>
    <t>Gasto efectivo real  2014</t>
  </si>
  <si>
    <t>Gasto efectivo real por beneficiario  2014</t>
  </si>
  <si>
    <t>Apoyo a Ingígenas</t>
  </si>
  <si>
    <t>Fecha de actualización: 20/04/2015</t>
  </si>
  <si>
    <t>Fecha de actualización: 22/04/2015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</si>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</sst>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____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0" fontId="0" fillId="0" borderId="0" xfId="0" applyFont="1" applyAlignment="1">
      <alignment wrapText="1"/>
    </xf>
    <xf numFmtId="43" fontId="0" fillId="0" borderId="0" xfId="1" applyFont="1"/>
    <xf numFmtId="3" fontId="0" fillId="0" borderId="0" xfId="0" applyNumberFormat="1" applyFill="1"/>
    <xf numFmtId="43" fontId="0" fillId="0" borderId="0" xfId="1" applyFont="1" applyFill="1"/>
    <xf numFmtId="0" fontId="0" fillId="0" borderId="0" xfId="0" applyFill="1"/>
    <xf numFmtId="0" fontId="6" fillId="0" borderId="0" xfId="0" applyFont="1" applyAlignment="1">
      <alignment horizontal="left" indent="2"/>
    </xf>
    <xf numFmtId="2" fontId="0" fillId="0" borderId="0" xfId="0" applyNumberFormat="1"/>
    <xf numFmtId="3" fontId="0" fillId="0" borderId="0" xfId="1" applyNumberFormat="1" applyFont="1" applyFill="1"/>
    <xf numFmtId="3" fontId="5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2" xfId="0" applyBorder="1"/>
    <xf numFmtId="0" fontId="0" fillId="0" borderId="1" xfId="0" applyBorder="1"/>
    <xf numFmtId="0" fontId="6" fillId="0" borderId="0" xfId="0" applyFont="1" applyFill="1" applyAlignment="1">
      <alignment horizontal="left" indent="2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3" fontId="2" fillId="0" borderId="0" xfId="0" applyNumberFormat="1" applyFont="1"/>
    <xf numFmtId="166" fontId="0" fillId="0" borderId="0" xfId="0" applyNumberFormat="1" applyFill="1"/>
    <xf numFmtId="167" fontId="0" fillId="0" borderId="0" xfId="1" applyNumberFormat="1" applyFont="1"/>
    <xf numFmtId="167" fontId="0" fillId="0" borderId="0" xfId="1" applyNumberFormat="1" applyFont="1" applyFill="1"/>
    <xf numFmtId="43" fontId="0" fillId="0" borderId="0" xfId="1" applyNumberFormat="1" applyFont="1"/>
    <xf numFmtId="0" fontId="0" fillId="0" borderId="4" xfId="0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8" fillId="0" borderId="0" xfId="0" applyFont="1"/>
    <xf numFmtId="167" fontId="5" fillId="0" borderId="0" xfId="1" applyNumberFormat="1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'I trimestre'!$B$67:$F$67</c:f>
              <c:numCache>
                <c:formatCode>0.00</c:formatCode>
                <c:ptCount val="5"/>
                <c:pt idx="0">
                  <c:v>281494.92017416545</c:v>
                </c:pt>
                <c:pt idx="1">
                  <c:v>258108.10810810811</c:v>
                </c:pt>
                <c:pt idx="2">
                  <c:v>260000</c:v>
                </c:pt>
                <c:pt idx="3">
                  <c:v>260000</c:v>
                </c:pt>
                <c:pt idx="4">
                  <c:v>300000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Trimestre'!$B$67:$F$67</c:f>
              <c:numCache>
                <c:formatCode>0.00</c:formatCode>
                <c:ptCount val="5"/>
                <c:pt idx="0">
                  <c:v>673207.10059171601</c:v>
                </c:pt>
                <c:pt idx="1">
                  <c:v>490500</c:v>
                </c:pt>
                <c:pt idx="2">
                  <c:v>528000</c:v>
                </c:pt>
                <c:pt idx="3">
                  <c:v>528000</c:v>
                </c:pt>
                <c:pt idx="4">
                  <c:v>848780.48780487804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val>
            <c:numRef>
              <c:f>'III Trimestre'!$B$67:$F$67</c:f>
              <c:numCache>
                <c:formatCode>#,##0.0____</c:formatCode>
                <c:ptCount val="5"/>
                <c:pt idx="0">
                  <c:v>1151111.910759266</c:v>
                </c:pt>
                <c:pt idx="1">
                  <c:v>526500</c:v>
                </c:pt>
                <c:pt idx="2">
                  <c:v>552857.14285714284</c:v>
                </c:pt>
                <c:pt idx="3">
                  <c:v>417272.72727272729</c:v>
                </c:pt>
                <c:pt idx="4">
                  <c:v>3306451.6129032257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val>
            <c:numRef>
              <c:f>'IV Trimestre'!$B$67:$F$67</c:f>
              <c:numCache>
                <c:formatCode>#,##0.0____</c:formatCode>
                <c:ptCount val="5"/>
                <c:pt idx="0">
                  <c:v>2954067.7966101696</c:v>
                </c:pt>
                <c:pt idx="1">
                  <c:v>1019250</c:v>
                </c:pt>
                <c:pt idx="2">
                  <c:v>1132682.9268292682</c:v>
                </c:pt>
                <c:pt idx="3">
                  <c:v>1410967.7419354839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89796464"/>
        <c:axId val="460174368"/>
      </c:barChart>
      <c:catAx>
        <c:axId val="38979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60174368"/>
        <c:crosses val="autoZero"/>
        <c:auto val="1"/>
        <c:lblAlgn val="ctr"/>
        <c:lblOffset val="100"/>
        <c:noMultiLvlLbl val="0"/>
      </c:catAx>
      <c:valAx>
        <c:axId val="46017436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389796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giro de recursos 2014</a:t>
            </a:r>
          </a:p>
        </c:rich>
      </c:tx>
      <c:layout>
        <c:manualLayout>
          <c:xMode val="edge"/>
          <c:yMode val="edge"/>
          <c:x val="0.14088888888888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#,##0.0____</c:formatCode>
                <c:ptCount val="2"/>
                <c:pt idx="0">
                  <c:v>100.00142873121303</c:v>
                </c:pt>
                <c:pt idx="1">
                  <c:v>90.615547121444422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3863608"/>
        <c:axId val="463864000"/>
      </c:barChart>
      <c:catAx>
        <c:axId val="46386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3864000"/>
        <c:crosses val="autoZero"/>
        <c:auto val="1"/>
        <c:lblAlgn val="ctr"/>
        <c:lblOffset val="100"/>
        <c:noMultiLvlLbl val="0"/>
      </c:catAx>
      <c:valAx>
        <c:axId val="4638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386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 trimestre'!$B$68:$F$68</c:f>
              <c:numCache>
                <c:formatCode>0.00</c:formatCode>
                <c:ptCount val="5"/>
                <c:pt idx="0">
                  <c:v>318929.92751121853</c:v>
                </c:pt>
                <c:pt idx="1">
                  <c:v>204677.4193548387</c:v>
                </c:pt>
                <c:pt idx="2">
                  <c:v>0</c:v>
                </c:pt>
                <c:pt idx="3">
                  <c:v>180000</c:v>
                </c:pt>
                <c:pt idx="4">
                  <c:v>344560.66945606697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'II Trimestre'!$B$68:$F$68</c:f>
              <c:numCache>
                <c:formatCode>0.00</c:formatCode>
                <c:ptCount val="5"/>
                <c:pt idx="0">
                  <c:v>1103643.4573829533</c:v>
                </c:pt>
                <c:pt idx="1">
                  <c:v>483598.84836852207</c:v>
                </c:pt>
                <c:pt idx="2">
                  <c:v>0</c:v>
                </c:pt>
                <c:pt idx="3">
                  <c:v>452368.42105263157</c:v>
                </c:pt>
                <c:pt idx="4">
                  <c:v>2830254.041570439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'III Trimestre'!$B$68:$F$68</c:f>
              <c:numCache>
                <c:formatCode>#,##0.0____</c:formatCode>
                <c:ptCount val="5"/>
                <c:pt idx="0">
                  <c:v>845145.59659090906</c:v>
                </c:pt>
                <c:pt idx="1">
                  <c:v>526212.98405466974</c:v>
                </c:pt>
                <c:pt idx="2">
                  <c:v>0</c:v>
                </c:pt>
                <c:pt idx="3">
                  <c:v>528571.42857142852</c:v>
                </c:pt>
                <c:pt idx="4">
                  <c:v>2193922.6519337017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trimestre'!$E$5,'I trimestre'!$F$5,'I trimestre'!$G$5)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'IV Trimestre'!$B$68:$F$68</c:f>
              <c:numCache>
                <c:formatCode>#,##0.0____</c:formatCode>
                <c:ptCount val="5"/>
                <c:pt idx="0">
                  <c:v>1208022.7518959914</c:v>
                </c:pt>
                <c:pt idx="1">
                  <c:v>808291.70829170826</c:v>
                </c:pt>
                <c:pt idx="2">
                  <c:v>335675.67567567568</c:v>
                </c:pt>
                <c:pt idx="3">
                  <c:v>736105.26315789472</c:v>
                </c:pt>
                <c:pt idx="4">
                  <c:v>4065369.6498054476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757760"/>
        <c:axId val="388351432"/>
      </c:barChart>
      <c:catAx>
        <c:axId val="2337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388351432"/>
        <c:crosses val="autoZero"/>
        <c:auto val="1"/>
        <c:lblAlgn val="ctr"/>
        <c:lblOffset val="100"/>
        <c:noMultiLvlLbl val="0"/>
      </c:catAx>
      <c:valAx>
        <c:axId val="3883514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233757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cobertura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Anual!$B$42:$G$42</c:f>
              <c:numCache>
                <c:formatCode>#,##0.0____</c:formatCode>
                <c:ptCount val="6"/>
                <c:pt idx="0">
                  <c:v>8.504125072535679</c:v>
                </c:pt>
                <c:pt idx="1">
                  <c:v>4.0385915033441311</c:v>
                </c:pt>
                <c:pt idx="2">
                  <c:v>0.12933746591782994</c:v>
                </c:pt>
                <c:pt idx="3">
                  <c:v>0.30411782526624875</c:v>
                </c:pt>
                <c:pt idx="4">
                  <c:v>12.603899047906905</c:v>
                </c:pt>
                <c:pt idx="5">
                  <c:v>2.451585840460488</c:v>
                </c:pt>
              </c:numCache>
            </c:numRef>
          </c:val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Anual!$B$43:$G$43</c:f>
              <c:numCache>
                <c:formatCode>#,##0.0____</c:formatCode>
                <c:ptCount val="6"/>
                <c:pt idx="0">
                  <c:v>7.7581639432497669</c:v>
                </c:pt>
                <c:pt idx="1">
                  <c:v>4.8600591922816996</c:v>
                </c:pt>
                <c:pt idx="2">
                  <c:v>4.3112488639276643E-2</c:v>
                </c:pt>
                <c:pt idx="3">
                  <c:v>0.46142014867982573</c:v>
                </c:pt>
                <c:pt idx="4">
                  <c:v>10.950581834668279</c:v>
                </c:pt>
                <c:pt idx="5">
                  <c:v>1.1628719908648131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89781736"/>
        <c:axId val="538285344"/>
      </c:barChart>
      <c:catAx>
        <c:axId val="3897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285344"/>
        <c:crosses val="autoZero"/>
        <c:auto val="1"/>
        <c:lblAlgn val="ctr"/>
        <c:lblOffset val="100"/>
        <c:noMultiLvlLbl val="0"/>
      </c:catAx>
      <c:valAx>
        <c:axId val="5382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97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Anual!$B$46:$G$46</c:f>
              <c:numCache>
                <c:formatCode>#,##0.0____</c:formatCode>
                <c:ptCount val="6"/>
                <c:pt idx="0">
                  <c:v>91.228243670886073</c:v>
                </c:pt>
                <c:pt idx="1">
                  <c:v>120.34045008655512</c:v>
                </c:pt>
                <c:pt idx="2">
                  <c:v>33.333333333333329</c:v>
                </c:pt>
                <c:pt idx="3">
                  <c:v>151.72413793103448</c:v>
                </c:pt>
                <c:pt idx="4">
                  <c:v>86.882494004796158</c:v>
                </c:pt>
                <c:pt idx="5">
                  <c:v>47.433460076045627</c:v>
                </c:pt>
              </c:numCache>
            </c:numRef>
          </c:val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Anual!$B$47:$G$47</c:f>
              <c:numCache>
                <c:formatCode>#,##0.0____</c:formatCode>
                <c:ptCount val="6"/>
                <c:pt idx="0">
                  <c:v>90.616841774050016</c:v>
                </c:pt>
                <c:pt idx="1">
                  <c:v>128.51</c:v>
                </c:pt>
                <c:pt idx="2">
                  <c:v>21.036585365853657</c:v>
                </c:pt>
                <c:pt idx="3">
                  <c:v>149.48914431673052</c:v>
                </c:pt>
                <c:pt idx="4">
                  <c:v>85.701999999999998</c:v>
                </c:pt>
                <c:pt idx="5">
                  <c:v>48.518459832039298</c:v>
                </c:pt>
              </c:numCache>
            </c:numRef>
          </c:val>
        </c:ser>
        <c:ser>
          <c:idx val="2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Anual!$B$48:$G$48</c:f>
              <c:numCache>
                <c:formatCode>#,##0.0____</c:formatCode>
                <c:ptCount val="6"/>
                <c:pt idx="0">
                  <c:v>90.922542722468052</c:v>
                </c:pt>
                <c:pt idx="1">
                  <c:v>124.42522504327755</c:v>
                </c:pt>
                <c:pt idx="2">
                  <c:v>27.184959349593491</c:v>
                </c:pt>
                <c:pt idx="3">
                  <c:v>150.6066411238825</c:v>
                </c:pt>
                <c:pt idx="4">
                  <c:v>86.292247002398085</c:v>
                </c:pt>
                <c:pt idx="5">
                  <c:v>47.975959954042466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8286128"/>
        <c:axId val="538286520"/>
      </c:barChart>
      <c:catAx>
        <c:axId val="5382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286520"/>
        <c:crosses val="autoZero"/>
        <c:auto val="1"/>
        <c:lblAlgn val="ctr"/>
        <c:lblOffset val="100"/>
        <c:noMultiLvlLbl val="0"/>
      </c:catAx>
      <c:valAx>
        <c:axId val="53828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28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Anual!$B$51:$G$51</c:f>
              <c:numCache>
                <c:formatCode>#,##0.0____</c:formatCode>
                <c:ptCount val="6"/>
                <c:pt idx="0">
                  <c:v>91.228243670886073</c:v>
                </c:pt>
                <c:pt idx="1">
                  <c:v>120.34045008655512</c:v>
                </c:pt>
                <c:pt idx="2">
                  <c:v>33.333333333333329</c:v>
                </c:pt>
                <c:pt idx="3">
                  <c:v>151.72413793103448</c:v>
                </c:pt>
                <c:pt idx="4">
                  <c:v>86.882494004796158</c:v>
                </c:pt>
                <c:pt idx="5">
                  <c:v>47.433460076045627</c:v>
                </c:pt>
              </c:numCache>
            </c:numRef>
          </c:val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Anual!$B$52:$G$52</c:f>
              <c:numCache>
                <c:formatCode>#,##0.0____</c:formatCode>
                <c:ptCount val="6"/>
                <c:pt idx="0">
                  <c:v>90.616841774050016</c:v>
                </c:pt>
                <c:pt idx="1">
                  <c:v>128.51</c:v>
                </c:pt>
                <c:pt idx="2">
                  <c:v>21.036585365853657</c:v>
                </c:pt>
                <c:pt idx="3">
                  <c:v>149.48914431673052</c:v>
                </c:pt>
                <c:pt idx="4">
                  <c:v>85.701999999999998</c:v>
                </c:pt>
                <c:pt idx="5">
                  <c:v>48.518459832039298</c:v>
                </c:pt>
              </c:numCache>
            </c:numRef>
          </c:val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Anual!$B$53:$G$53</c:f>
              <c:numCache>
                <c:formatCode>#,##0.0____</c:formatCode>
                <c:ptCount val="6"/>
                <c:pt idx="0">
                  <c:v>90.922542722468052</c:v>
                </c:pt>
                <c:pt idx="1">
                  <c:v>124.42522504327755</c:v>
                </c:pt>
                <c:pt idx="2">
                  <c:v>27.184959349593491</c:v>
                </c:pt>
                <c:pt idx="3">
                  <c:v>150.6066411238825</c:v>
                </c:pt>
                <c:pt idx="4">
                  <c:v>86.292247002398085</c:v>
                </c:pt>
                <c:pt idx="5">
                  <c:v>47.975959954042466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23845160"/>
        <c:axId val="523845552"/>
      </c:barChart>
      <c:catAx>
        <c:axId val="52384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3845552"/>
        <c:crosses val="autoZero"/>
        <c:auto val="1"/>
        <c:lblAlgn val="ctr"/>
        <c:lblOffset val="100"/>
        <c:noMultiLvlLbl val="0"/>
      </c:catAx>
      <c:valAx>
        <c:axId val="52384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384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Anual!$B$55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3846336"/>
        <c:axId val="523846728"/>
      </c:barChart>
      <c:catAx>
        <c:axId val="5238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3846728"/>
        <c:crosses val="autoZero"/>
        <c:auto val="1"/>
        <c:lblAlgn val="ctr"/>
        <c:lblOffset val="100"/>
        <c:noMultiLvlLbl val="0"/>
      </c:catAx>
      <c:valAx>
        <c:axId val="5238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384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Anual!$B$58:$F$58</c:f>
              <c:numCache>
                <c:formatCode>#,##0.0____</c:formatCode>
                <c:ptCount val="5"/>
                <c:pt idx="0">
                  <c:v>41.271056661562014</c:v>
                </c:pt>
                <c:pt idx="1">
                  <c:v>56.804511278195477</c:v>
                </c:pt>
                <c:pt idx="2">
                  <c:v>37.037037037037045</c:v>
                </c:pt>
                <c:pt idx="3">
                  <c:v>132.94117647058826</c:v>
                </c:pt>
                <c:pt idx="4">
                  <c:v>-1.3612850530901222</c:v>
                </c:pt>
              </c:numCache>
            </c:numRef>
          </c:val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27.780836664658292</c:v>
                </c:pt>
                <c:pt idx="1">
                  <c:v>79.815210218443994</c:v>
                </c:pt>
                <c:pt idx="2">
                  <c:v>-34.037234810217917</c:v>
                </c:pt>
                <c:pt idx="3">
                  <c:v>142.99819476481801</c:v>
                </c:pt>
                <c:pt idx="4">
                  <c:v>-2.1159326319194482</c:v>
                </c:pt>
              </c:numCache>
            </c:numRef>
          </c:val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(Anual!$B$4,Anual!$C$5:$F$5)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</c:strCache>
            </c:strRef>
          </c:cat>
          <c:val>
            <c:numRef>
              <c:f>Anual!$B$60:$F$60</c:f>
              <c:numCache>
                <c:formatCode>#,##0.0____</c:formatCode>
                <c:ptCount val="5"/>
                <c:pt idx="0">
                  <c:v>-9.5491746969952658</c:v>
                </c:pt>
                <c:pt idx="1">
                  <c:v>14.674768444272601</c:v>
                </c:pt>
                <c:pt idx="2">
                  <c:v>-51.865009185834701</c:v>
                </c:pt>
                <c:pt idx="3">
                  <c:v>4.3174068434824742</c:v>
                </c:pt>
                <c:pt idx="4">
                  <c:v>-0.76506225698043107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25774848"/>
        <c:axId val="525775240"/>
      </c:barChart>
      <c:catAx>
        <c:axId val="5257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5240"/>
        <c:crosses val="autoZero"/>
        <c:auto val="1"/>
        <c:lblAlgn val="ctr"/>
        <c:lblOffset val="100"/>
        <c:noMultiLvlLbl val="0"/>
      </c:catAx>
      <c:valAx>
        <c:axId val="52577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PRONAE: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Anual!$B$67:$G$67</c:f>
              <c:numCache>
                <c:formatCode>#,##0____</c:formatCode>
                <c:ptCount val="6"/>
                <c:pt idx="0">
                  <c:v>804584.65189873416</c:v>
                </c:pt>
                <c:pt idx="1">
                  <c:v>519330.64050778997</c:v>
                </c:pt>
                <c:pt idx="2">
                  <c:v>531891.89189189184</c:v>
                </c:pt>
                <c:pt idx="3">
                  <c:v>540000</c:v>
                </c:pt>
                <c:pt idx="4">
                  <c:v>1199040.7673860912</c:v>
                </c:pt>
                <c:pt idx="5">
                  <c:v>539914.44866920158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Anual!$B$68:$G$68</c:f>
              <c:numCache>
                <c:formatCode>#,##0____</c:formatCode>
                <c:ptCount val="6"/>
                <c:pt idx="0">
                  <c:v>799192.41192411922</c:v>
                </c:pt>
                <c:pt idx="1">
                  <c:v>554586.43011268287</c:v>
                </c:pt>
                <c:pt idx="2">
                  <c:v>335675.67567567568</c:v>
                </c:pt>
                <c:pt idx="3">
                  <c:v>532045.45454545459</c:v>
                </c:pt>
                <c:pt idx="4">
                  <c:v>1182749.1029533537</c:v>
                </c:pt>
                <c:pt idx="5">
                  <c:v>552264.52905811626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25776024"/>
        <c:axId val="525776416"/>
      </c:barChart>
      <c:catAx>
        <c:axId val="52577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6416"/>
        <c:crosses val="autoZero"/>
        <c:auto val="1"/>
        <c:lblAlgn val="ctr"/>
        <c:lblOffset val="100"/>
        <c:noMultiLvlLbl val="0"/>
      </c:catAx>
      <c:valAx>
        <c:axId val="5257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PRONAE: Índice de eficiencia (IE) 2014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(Anual!$B$4,Anual!$C$5:$G$5)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Apoyo Capac.</c:v>
                </c:pt>
                <c:pt idx="3">
                  <c:v>Ideas produc.</c:v>
                </c:pt>
                <c:pt idx="4">
                  <c:v>Empléate</c:v>
                </c:pt>
                <c:pt idx="5">
                  <c:v>Apoyo a Ingígenas</c:v>
                </c:pt>
              </c:strCache>
            </c:strRef>
          </c:cat>
          <c:val>
            <c:numRef>
              <c:f>Anual!$B$66:$G$66</c:f>
              <c:numCache>
                <c:formatCode>#,##0.0____</c:formatCode>
                <c:ptCount val="6"/>
                <c:pt idx="0">
                  <c:v>91.536007217559231</c:v>
                </c:pt>
                <c:pt idx="1">
                  <c:v>116.51534965239225</c:v>
                </c:pt>
                <c:pt idx="2">
                  <c:v>43.0756843800322</c:v>
                </c:pt>
                <c:pt idx="3">
                  <c:v>152.85834229403878</c:v>
                </c:pt>
                <c:pt idx="4">
                  <c:v>87.48087130809364</c:v>
                </c:pt>
                <c:pt idx="5">
                  <c:v>46.903091915281593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5777200"/>
        <c:axId val="525777592"/>
      </c:barChart>
      <c:catAx>
        <c:axId val="52577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7592"/>
        <c:crosses val="autoZero"/>
        <c:auto val="1"/>
        <c:lblAlgn val="ctr"/>
        <c:lblOffset val="100"/>
        <c:noMultiLvlLbl val="0"/>
      </c:catAx>
      <c:valAx>
        <c:axId val="52577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577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142</xdr:row>
      <xdr:rowOff>84364</xdr:rowOff>
    </xdr:from>
    <xdr:to>
      <xdr:col>20</xdr:col>
      <xdr:colOff>122464</xdr:colOff>
      <xdr:row>156</xdr:row>
      <xdr:rowOff>160564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158</xdr:row>
      <xdr:rowOff>95248</xdr:rowOff>
    </xdr:from>
    <xdr:to>
      <xdr:col>20</xdr:col>
      <xdr:colOff>190500</xdr:colOff>
      <xdr:row>172</xdr:row>
      <xdr:rowOff>176890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750093</xdr:colOff>
      <xdr:row>28</xdr:row>
      <xdr:rowOff>98822</xdr:rowOff>
    </xdr:from>
    <xdr:to>
      <xdr:col>13</xdr:col>
      <xdr:colOff>750093</xdr:colOff>
      <xdr:row>42</xdr:row>
      <xdr:rowOff>175022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11906</xdr:colOff>
      <xdr:row>44</xdr:row>
      <xdr:rowOff>27383</xdr:rowOff>
    </xdr:from>
    <xdr:to>
      <xdr:col>14</xdr:col>
      <xdr:colOff>11906</xdr:colOff>
      <xdr:row>58</xdr:row>
      <xdr:rowOff>103583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-1</xdr:colOff>
      <xdr:row>60</xdr:row>
      <xdr:rowOff>15477</xdr:rowOff>
    </xdr:from>
    <xdr:to>
      <xdr:col>14</xdr:col>
      <xdr:colOff>-1</xdr:colOff>
      <xdr:row>74</xdr:row>
      <xdr:rowOff>67865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</xdr:colOff>
      <xdr:row>76</xdr:row>
      <xdr:rowOff>27384</xdr:rowOff>
    </xdr:from>
    <xdr:to>
      <xdr:col>14</xdr:col>
      <xdr:colOff>23812</xdr:colOff>
      <xdr:row>90</xdr:row>
      <xdr:rowOff>103584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250030</xdr:colOff>
      <xdr:row>85</xdr:row>
      <xdr:rowOff>3572</xdr:rowOff>
    </xdr:from>
    <xdr:to>
      <xdr:col>2</xdr:col>
      <xdr:colOff>392905</xdr:colOff>
      <xdr:row>99</xdr:row>
      <xdr:rowOff>79772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11905</xdr:colOff>
      <xdr:row>84</xdr:row>
      <xdr:rowOff>182165</xdr:rowOff>
    </xdr:from>
    <xdr:to>
      <xdr:col>6</xdr:col>
      <xdr:colOff>1250155</xdr:colOff>
      <xdr:row>99</xdr:row>
      <xdr:rowOff>67865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904875</xdr:colOff>
      <xdr:row>101</xdr:row>
      <xdr:rowOff>122634</xdr:rowOff>
    </xdr:from>
    <xdr:to>
      <xdr:col>2</xdr:col>
      <xdr:colOff>1047750</xdr:colOff>
      <xdr:row>116</xdr:row>
      <xdr:rowOff>8334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553639</xdr:colOff>
      <xdr:row>93</xdr:row>
      <xdr:rowOff>15478</xdr:rowOff>
    </xdr:from>
    <xdr:to>
      <xdr:col>13</xdr:col>
      <xdr:colOff>553639</xdr:colOff>
      <xdr:row>107</xdr:row>
      <xdr:rowOff>91678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2"/>
  <sheetViews>
    <sheetView topLeftCell="A4" zoomScale="90" zoomScaleNormal="90" workbookViewId="0">
      <selection activeCell="F19" sqref="F19"/>
    </sheetView>
  </sheetViews>
  <sheetFormatPr baseColWidth="10" defaultColWidth="11.42578125" defaultRowHeight="15" x14ac:dyDescent="0.25"/>
  <cols>
    <col min="1" max="1" width="55.140625" customWidth="1"/>
    <col min="2" max="2" width="15.28515625" bestFit="1" customWidth="1"/>
    <col min="3" max="5" width="13.7109375" bestFit="1" customWidth="1"/>
    <col min="6" max="6" width="15.28515625" customWidth="1"/>
    <col min="7" max="7" width="16.42578125" customWidth="1"/>
    <col min="9" max="9" width="12.7109375" bestFit="1" customWidth="1"/>
  </cols>
  <sheetData>
    <row r="2" spans="1:7" ht="15.75" x14ac:dyDescent="0.25">
      <c r="A2" s="47" t="s">
        <v>79</v>
      </c>
      <c r="B2" s="47"/>
      <c r="C2" s="47"/>
      <c r="D2" s="47"/>
      <c r="E2" s="47"/>
      <c r="F2" s="47"/>
      <c r="G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78</v>
      </c>
      <c r="G5" s="1" t="s">
        <v>129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43</v>
      </c>
      <c r="B10" s="15">
        <f>SUM(C10:G10)</f>
        <v>1882</v>
      </c>
      <c r="C10" s="15">
        <v>173</v>
      </c>
      <c r="D10" s="15">
        <v>0</v>
      </c>
      <c r="E10" s="15">
        <v>15</v>
      </c>
      <c r="F10" s="15">
        <v>1694</v>
      </c>
      <c r="G10" s="15">
        <v>0</v>
      </c>
    </row>
    <row r="11" spans="1:7" x14ac:dyDescent="0.25">
      <c r="A11" s="18" t="s">
        <v>36</v>
      </c>
      <c r="B11" s="15">
        <f t="shared" ref="B11:B15" si="0">SUM(C11:G11)</f>
        <v>3548</v>
      </c>
      <c r="C11" s="15">
        <v>173</v>
      </c>
      <c r="D11" s="15">
        <v>0</v>
      </c>
      <c r="E11" s="15">
        <v>15</v>
      </c>
      <c r="F11" s="15">
        <v>3360</v>
      </c>
      <c r="G11" s="15">
        <v>0</v>
      </c>
    </row>
    <row r="12" spans="1:7" x14ac:dyDescent="0.25">
      <c r="A12" s="41" t="s">
        <v>80</v>
      </c>
      <c r="B12" s="15">
        <f t="shared" si="0"/>
        <v>2756</v>
      </c>
      <c r="C12" s="15">
        <v>666</v>
      </c>
      <c r="D12" s="15">
        <v>45</v>
      </c>
      <c r="E12" s="15">
        <v>45</v>
      </c>
      <c r="F12" s="15">
        <v>1500</v>
      </c>
      <c r="G12" s="15">
        <v>500</v>
      </c>
    </row>
    <row r="13" spans="1:7" x14ac:dyDescent="0.25">
      <c r="A13" s="41" t="s">
        <v>81</v>
      </c>
      <c r="B13" s="15">
        <f t="shared" si="0"/>
        <v>2897</v>
      </c>
      <c r="C13" s="15">
        <v>372</v>
      </c>
      <c r="D13" s="15">
        <v>0</v>
      </c>
      <c r="E13" s="15">
        <v>36</v>
      </c>
      <c r="F13" s="15">
        <v>2390</v>
      </c>
      <c r="G13" s="15">
        <v>99</v>
      </c>
    </row>
    <row r="14" spans="1:7" x14ac:dyDescent="0.25">
      <c r="A14" s="30" t="s">
        <v>36</v>
      </c>
      <c r="B14" s="15">
        <f t="shared" si="0"/>
        <v>4911</v>
      </c>
      <c r="C14" s="15">
        <v>423</v>
      </c>
      <c r="D14" s="15">
        <v>0</v>
      </c>
      <c r="E14" s="15">
        <v>36</v>
      </c>
      <c r="F14" s="15">
        <v>4353</v>
      </c>
      <c r="G14" s="15">
        <v>99</v>
      </c>
    </row>
    <row r="15" spans="1:7" x14ac:dyDescent="0.25">
      <c r="A15" s="41" t="s">
        <v>82</v>
      </c>
      <c r="B15" s="15">
        <f t="shared" si="0"/>
        <v>10111</v>
      </c>
      <c r="C15" s="15">
        <v>3466</v>
      </c>
      <c r="D15" s="15">
        <v>185</v>
      </c>
      <c r="E15" s="15">
        <v>186</v>
      </c>
      <c r="F15" s="15">
        <v>4170</v>
      </c>
      <c r="G15" s="15">
        <v>2104</v>
      </c>
    </row>
    <row r="17" spans="1:9" x14ac:dyDescent="0.25">
      <c r="A17" s="5" t="s">
        <v>8</v>
      </c>
    </row>
    <row r="18" spans="1:9" x14ac:dyDescent="0.25">
      <c r="A18" s="3" t="s">
        <v>43</v>
      </c>
      <c r="B18" s="15">
        <f>SUM(C18:G18)</f>
        <v>690087500</v>
      </c>
      <c r="C18" s="15">
        <v>30275000</v>
      </c>
      <c r="D18" s="15">
        <v>0</v>
      </c>
      <c r="E18" s="15">
        <v>1312500</v>
      </c>
      <c r="F18" s="15">
        <v>658500000</v>
      </c>
      <c r="G18" s="15">
        <v>0</v>
      </c>
    </row>
    <row r="19" spans="1:9" x14ac:dyDescent="0.25">
      <c r="A19" s="41" t="s">
        <v>80</v>
      </c>
      <c r="B19" s="15">
        <f>SUM(C19:G19)</f>
        <v>775800000</v>
      </c>
      <c r="C19" s="15">
        <v>171900000</v>
      </c>
      <c r="D19" s="15">
        <v>11700000</v>
      </c>
      <c r="E19" s="15">
        <v>11700000</v>
      </c>
      <c r="F19" s="15">
        <v>450000000</v>
      </c>
      <c r="G19" s="15">
        <v>130500000</v>
      </c>
    </row>
    <row r="20" spans="1:9" x14ac:dyDescent="0.25">
      <c r="A20" s="3" t="s">
        <v>81</v>
      </c>
      <c r="B20" s="15">
        <f>SUM(C20:G20)</f>
        <v>923940000</v>
      </c>
      <c r="C20" s="15">
        <v>76140000</v>
      </c>
      <c r="D20" s="15">
        <v>0</v>
      </c>
      <c r="E20" s="15">
        <v>6480000</v>
      </c>
      <c r="F20" s="15">
        <v>823500000</v>
      </c>
      <c r="G20" s="15">
        <v>17820000</v>
      </c>
      <c r="I20" s="4"/>
    </row>
    <row r="21" spans="1:9" x14ac:dyDescent="0.25">
      <c r="A21" s="41" t="s">
        <v>82</v>
      </c>
      <c r="B21" s="15">
        <f>SUM(C21:G21)</f>
        <v>8135960000</v>
      </c>
      <c r="C21" s="15">
        <v>1800000000</v>
      </c>
      <c r="D21" s="15">
        <v>99900000</v>
      </c>
      <c r="E21" s="15">
        <v>100080000</v>
      </c>
      <c r="F21" s="15">
        <v>5000000000</v>
      </c>
      <c r="G21" s="15">
        <v>1135980000</v>
      </c>
    </row>
    <row r="22" spans="1:9" x14ac:dyDescent="0.25">
      <c r="A22" s="3" t="s">
        <v>83</v>
      </c>
      <c r="B22" s="15">
        <f>SUM(C22:G22)</f>
        <v>923940000</v>
      </c>
      <c r="C22" s="15">
        <f>C20</f>
        <v>76140000</v>
      </c>
      <c r="D22" s="15">
        <f t="shared" ref="D22:G22" si="1">D20</f>
        <v>0</v>
      </c>
      <c r="E22" s="15">
        <f t="shared" si="1"/>
        <v>6480000</v>
      </c>
      <c r="F22" s="15">
        <f t="shared" si="1"/>
        <v>823500000</v>
      </c>
      <c r="G22" s="15">
        <f t="shared" si="1"/>
        <v>17820000</v>
      </c>
    </row>
    <row r="23" spans="1:9" x14ac:dyDescent="0.25">
      <c r="B23" s="4"/>
      <c r="C23" s="4"/>
      <c r="D23" s="4"/>
      <c r="E23" s="4"/>
      <c r="F23" s="4"/>
    </row>
    <row r="24" spans="1:9" x14ac:dyDescent="0.25">
      <c r="A24" t="s">
        <v>9</v>
      </c>
    </row>
    <row r="25" spans="1:9" x14ac:dyDescent="0.25">
      <c r="A25" s="6" t="s">
        <v>80</v>
      </c>
      <c r="B25" s="15">
        <f>B19</f>
        <v>775800000</v>
      </c>
      <c r="C25" s="15"/>
      <c r="D25" s="15"/>
      <c r="E25" s="15"/>
      <c r="F25" s="15"/>
      <c r="G25" s="15"/>
      <c r="H25" s="7"/>
    </row>
    <row r="26" spans="1:9" x14ac:dyDescent="0.25">
      <c r="A26" s="6" t="s">
        <v>81</v>
      </c>
      <c r="B26" s="15">
        <v>1809482500</v>
      </c>
      <c r="C26" s="22"/>
      <c r="D26" s="22"/>
      <c r="E26" s="22"/>
      <c r="F26" s="22"/>
      <c r="G26" s="22"/>
      <c r="H26" s="7"/>
    </row>
    <row r="28" spans="1:9" x14ac:dyDescent="0.25">
      <c r="A28" t="s">
        <v>10</v>
      </c>
    </row>
    <row r="29" spans="1:9" x14ac:dyDescent="0.25">
      <c r="A29" t="s">
        <v>44</v>
      </c>
      <c r="B29" s="6">
        <v>1.5969752303666667</v>
      </c>
      <c r="C29" s="6">
        <v>1.5969752303666667</v>
      </c>
      <c r="D29" s="6">
        <v>1.5969752303666667</v>
      </c>
      <c r="E29" s="6">
        <v>1.5969752303666667</v>
      </c>
      <c r="F29" s="6">
        <v>1.5969752303666667</v>
      </c>
      <c r="G29" s="6">
        <v>1.5969752303666667</v>
      </c>
    </row>
    <row r="30" spans="1:9" x14ac:dyDescent="0.25">
      <c r="A30" t="s">
        <v>84</v>
      </c>
      <c r="B30" s="6">
        <v>1.65</v>
      </c>
      <c r="C30" s="6">
        <v>1.65</v>
      </c>
      <c r="D30" s="6">
        <v>1.65</v>
      </c>
      <c r="E30" s="6">
        <v>1.65</v>
      </c>
      <c r="F30" s="6">
        <v>1.65</v>
      </c>
      <c r="G30" s="6">
        <v>1.65</v>
      </c>
    </row>
    <row r="31" spans="1:9" x14ac:dyDescent="0.25">
      <c r="A31" t="s">
        <v>11</v>
      </c>
      <c r="B31" s="4">
        <f>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3" spans="1:7" x14ac:dyDescent="0.25">
      <c r="A33" t="s">
        <v>12</v>
      </c>
    </row>
    <row r="34" spans="1:7" x14ac:dyDescent="0.25">
      <c r="A34" t="s">
        <v>45</v>
      </c>
      <c r="B34" s="6">
        <f>B18/B29</f>
        <v>432121605.19330996</v>
      </c>
      <c r="C34" s="6">
        <f t="shared" ref="C34:G34" si="2">C18/C29</f>
        <v>18957714.198891386</v>
      </c>
      <c r="D34" s="6">
        <f t="shared" si="2"/>
        <v>0</v>
      </c>
      <c r="E34" s="6">
        <f t="shared" si="2"/>
        <v>821866.22249529138</v>
      </c>
      <c r="F34" s="6">
        <f t="shared" si="2"/>
        <v>412342024.7719233</v>
      </c>
      <c r="G34" s="6">
        <f t="shared" si="2"/>
        <v>0</v>
      </c>
    </row>
    <row r="35" spans="1:7" x14ac:dyDescent="0.25">
      <c r="A35" t="s">
        <v>85</v>
      </c>
      <c r="B35" s="6">
        <f>B20/B30</f>
        <v>559963636.36363637</v>
      </c>
      <c r="C35" s="6">
        <f t="shared" ref="C35:G35" si="3">C20/C30</f>
        <v>46145454.545454547</v>
      </c>
      <c r="D35" s="6">
        <f t="shared" si="3"/>
        <v>0</v>
      </c>
      <c r="E35" s="6">
        <f t="shared" si="3"/>
        <v>3927272.7272727275</v>
      </c>
      <c r="F35" s="6">
        <f t="shared" si="3"/>
        <v>499090909.09090912</v>
      </c>
      <c r="G35" s="6">
        <f t="shared" si="3"/>
        <v>10800000</v>
      </c>
    </row>
    <row r="36" spans="1:7" x14ac:dyDescent="0.25">
      <c r="A36" t="s">
        <v>46</v>
      </c>
      <c r="B36" s="6">
        <f>B34/B10</f>
        <v>229607.65419410731</v>
      </c>
      <c r="C36" s="6">
        <f t="shared" ref="C36:G36" si="4">C34/C10</f>
        <v>109582.16299937217</v>
      </c>
      <c r="D36" s="6" t="e">
        <f t="shared" si="4"/>
        <v>#DIV/0!</v>
      </c>
      <c r="E36" s="6">
        <f t="shared" si="4"/>
        <v>54791.081499686094</v>
      </c>
      <c r="F36" s="6">
        <f t="shared" si="4"/>
        <v>243413.23776382723</v>
      </c>
      <c r="G36" s="6" t="e">
        <f t="shared" si="4"/>
        <v>#DIV/0!</v>
      </c>
    </row>
    <row r="37" spans="1:7" x14ac:dyDescent="0.25">
      <c r="A37" t="s">
        <v>86</v>
      </c>
      <c r="B37" s="6">
        <f>B35/B13</f>
        <v>193290.86515831423</v>
      </c>
      <c r="C37" s="6">
        <f t="shared" ref="C37:G37" si="5">C35/C13</f>
        <v>124046.92082111437</v>
      </c>
      <c r="D37" s="6" t="e">
        <f t="shared" si="5"/>
        <v>#DIV/0!</v>
      </c>
      <c r="E37" s="6">
        <f t="shared" si="5"/>
        <v>109090.9090909091</v>
      </c>
      <c r="F37" s="6">
        <f t="shared" si="5"/>
        <v>208824.64815519209</v>
      </c>
      <c r="G37" s="6">
        <f t="shared" si="5"/>
        <v>109090.90909090909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6">
        <f t="shared" ref="B42:G42" si="6">B12/B31*100</f>
        <v>2.317777759089036</v>
      </c>
      <c r="C42" s="6">
        <f t="shared" si="6"/>
        <v>0.77602479550697956</v>
      </c>
      <c r="D42" s="6">
        <f t="shared" si="6"/>
        <v>5.2434107804525648E-2</v>
      </c>
      <c r="E42" s="6">
        <f t="shared" si="6"/>
        <v>5.2434107804525648E-2</v>
      </c>
      <c r="F42" s="6">
        <f t="shared" si="6"/>
        <v>4.5337766359377358</v>
      </c>
      <c r="G42" s="6">
        <f t="shared" si="6"/>
        <v>0.58260119782806274</v>
      </c>
    </row>
    <row r="43" spans="1:7" x14ac:dyDescent="0.25">
      <c r="A43" t="s">
        <v>16</v>
      </c>
      <c r="B43" s="6">
        <f t="shared" ref="B43:G43" si="7">B13/B31*100</f>
        <v>2.4363578258639103</v>
      </c>
      <c r="C43" s="6">
        <f t="shared" si="7"/>
        <v>0.43345529118407872</v>
      </c>
      <c r="D43" s="6">
        <f t="shared" si="7"/>
        <v>0</v>
      </c>
      <c r="E43" s="6">
        <f t="shared" si="7"/>
        <v>4.194728624362052E-2</v>
      </c>
      <c r="F43" s="6">
        <f t="shared" si="7"/>
        <v>7.2238174399274602</v>
      </c>
      <c r="G43" s="6">
        <f t="shared" si="7"/>
        <v>0.11535503716995643</v>
      </c>
    </row>
    <row r="45" spans="1:7" x14ac:dyDescent="0.25">
      <c r="A45" t="s">
        <v>17</v>
      </c>
    </row>
    <row r="46" spans="1:7" x14ac:dyDescent="0.25">
      <c r="A46" t="s">
        <v>18</v>
      </c>
      <c r="B46" s="6">
        <f t="shared" ref="B46:G46" si="8">B13/B12*100</f>
        <v>105.11611030478956</v>
      </c>
      <c r="C46" s="6">
        <f t="shared" si="8"/>
        <v>55.85585585585585</v>
      </c>
      <c r="D46" s="6">
        <f t="shared" si="8"/>
        <v>0</v>
      </c>
      <c r="E46" s="6">
        <f t="shared" si="8"/>
        <v>80</v>
      </c>
      <c r="F46" s="6">
        <f t="shared" si="8"/>
        <v>159.33333333333331</v>
      </c>
      <c r="G46" s="6">
        <f t="shared" si="8"/>
        <v>19.8</v>
      </c>
    </row>
    <row r="47" spans="1:7" x14ac:dyDescent="0.25">
      <c r="A47" t="s">
        <v>19</v>
      </c>
      <c r="B47" s="6">
        <f t="shared" ref="B47:G47" si="9">B20/B19*100</f>
        <v>119.09512761020882</v>
      </c>
      <c r="C47" s="6">
        <f t="shared" si="9"/>
        <v>44.293193717277482</v>
      </c>
      <c r="D47" s="6">
        <f t="shared" si="9"/>
        <v>0</v>
      </c>
      <c r="E47" s="6">
        <f t="shared" si="9"/>
        <v>55.384615384615387</v>
      </c>
      <c r="F47" s="6">
        <f t="shared" si="9"/>
        <v>183</v>
      </c>
      <c r="G47" s="6">
        <f t="shared" si="9"/>
        <v>13.655172413793103</v>
      </c>
    </row>
    <row r="48" spans="1:7" x14ac:dyDescent="0.25">
      <c r="A48" t="s">
        <v>20</v>
      </c>
      <c r="B48" s="6">
        <f>AVERAGE(B46:B47)</f>
        <v>112.10561895749919</v>
      </c>
      <c r="C48" s="6">
        <f t="shared" ref="C48:G48" si="10">AVERAGE(C46:C47)</f>
        <v>50.07452478656667</v>
      </c>
      <c r="D48" s="6">
        <f t="shared" si="10"/>
        <v>0</v>
      </c>
      <c r="E48" s="6">
        <f t="shared" si="10"/>
        <v>67.692307692307693</v>
      </c>
      <c r="F48" s="6">
        <f t="shared" si="10"/>
        <v>171.16666666666666</v>
      </c>
      <c r="G48" s="6">
        <f t="shared" si="10"/>
        <v>16.727586206896554</v>
      </c>
    </row>
    <row r="49" spans="1:7" x14ac:dyDescent="0.25">
      <c r="B49" s="9"/>
      <c r="C49" s="9"/>
      <c r="D49" s="9"/>
      <c r="E49" s="9"/>
      <c r="F49" s="9"/>
    </row>
    <row r="50" spans="1:7" x14ac:dyDescent="0.25">
      <c r="A50" t="s">
        <v>21</v>
      </c>
    </row>
    <row r="51" spans="1:7" x14ac:dyDescent="0.25">
      <c r="A51" t="s">
        <v>22</v>
      </c>
      <c r="B51" s="6">
        <f t="shared" ref="B51:G51" si="11">B13/B15*100</f>
        <v>28.651963208386906</v>
      </c>
      <c r="C51" s="6">
        <f t="shared" si="11"/>
        <v>10.732833237160992</v>
      </c>
      <c r="D51" s="6">
        <f t="shared" si="11"/>
        <v>0</v>
      </c>
      <c r="E51" s="6">
        <f t="shared" si="11"/>
        <v>19.35483870967742</v>
      </c>
      <c r="F51" s="6">
        <f t="shared" si="11"/>
        <v>57.314148681055158</v>
      </c>
      <c r="G51" s="6">
        <f t="shared" si="11"/>
        <v>4.7053231939163496</v>
      </c>
    </row>
    <row r="52" spans="1:7" x14ac:dyDescent="0.25">
      <c r="A52" t="s">
        <v>23</v>
      </c>
      <c r="B52" s="6">
        <f t="shared" ref="B52:G52" si="12">B20/B21*100</f>
        <v>11.356250522372283</v>
      </c>
      <c r="C52" s="6">
        <f t="shared" si="12"/>
        <v>4.2299999999999995</v>
      </c>
      <c r="D52" s="6">
        <f t="shared" si="12"/>
        <v>0</v>
      </c>
      <c r="E52" s="6">
        <f t="shared" si="12"/>
        <v>6.4748201438848918</v>
      </c>
      <c r="F52" s="6">
        <f t="shared" si="12"/>
        <v>16.470000000000002</v>
      </c>
      <c r="G52" s="6">
        <f t="shared" si="12"/>
        <v>1.5686895896054507</v>
      </c>
    </row>
    <row r="53" spans="1:7" x14ac:dyDescent="0.25">
      <c r="A53" t="s">
        <v>24</v>
      </c>
      <c r="B53" s="6">
        <f>(B51+B52)/2</f>
        <v>20.004106865379594</v>
      </c>
      <c r="C53" s="6">
        <f t="shared" ref="C53:G53" si="13">(C51+C52)/2</f>
        <v>7.4814166185804964</v>
      </c>
      <c r="D53" s="6">
        <f t="shared" si="13"/>
        <v>0</v>
      </c>
      <c r="E53" s="6">
        <f t="shared" si="13"/>
        <v>12.914829426781155</v>
      </c>
      <c r="F53" s="6">
        <f t="shared" si="13"/>
        <v>36.892074340527579</v>
      </c>
      <c r="G53" s="6">
        <f t="shared" si="13"/>
        <v>3.1370063917609001</v>
      </c>
    </row>
    <row r="55" spans="1:7" x14ac:dyDescent="0.25">
      <c r="A55" t="s">
        <v>25</v>
      </c>
      <c r="B55" s="6">
        <f t="shared" ref="B55" si="14">B22/B20*100</f>
        <v>100</v>
      </c>
      <c r="C55" s="6"/>
      <c r="D55" s="6"/>
      <c r="E55" s="6"/>
      <c r="F55" s="6"/>
      <c r="G55" s="6"/>
    </row>
    <row r="57" spans="1:7" x14ac:dyDescent="0.25">
      <c r="A57" t="s">
        <v>26</v>
      </c>
    </row>
    <row r="58" spans="1:7" x14ac:dyDescent="0.25">
      <c r="A58" t="s">
        <v>27</v>
      </c>
      <c r="B58" s="6">
        <f t="shared" ref="B58:G58" si="15">((B13/B10)-1)*100</f>
        <v>53.931987247608923</v>
      </c>
      <c r="C58" s="6">
        <f t="shared" si="15"/>
        <v>115.02890173410405</v>
      </c>
      <c r="D58" s="6" t="e">
        <f t="shared" si="15"/>
        <v>#DIV/0!</v>
      </c>
      <c r="E58" s="6">
        <f t="shared" si="15"/>
        <v>140</v>
      </c>
      <c r="F58" s="6">
        <f t="shared" si="15"/>
        <v>41.086186540731994</v>
      </c>
      <c r="G58" s="6" t="e">
        <f t="shared" si="15"/>
        <v>#DIV/0!</v>
      </c>
    </row>
    <row r="59" spans="1:7" x14ac:dyDescent="0.25">
      <c r="A59" t="s">
        <v>28</v>
      </c>
      <c r="B59" s="6">
        <f>((B35/B34)-1)*100</f>
        <v>29.584734860256788</v>
      </c>
      <c r="C59" s="6">
        <f t="shared" ref="C59:G59" si="16">((C35/C34)-1)*100</f>
        <v>143.41254468406879</v>
      </c>
      <c r="D59" s="6" t="e">
        <f t="shared" si="16"/>
        <v>#DIV/0!</v>
      </c>
      <c r="E59" s="6">
        <f t="shared" si="16"/>
        <v>377.84817282659742</v>
      </c>
      <c r="F59" s="6">
        <f t="shared" si="16"/>
        <v>21.038089524580663</v>
      </c>
      <c r="G59" s="6" t="e">
        <f t="shared" si="16"/>
        <v>#DIV/0!</v>
      </c>
    </row>
    <row r="60" spans="1:7" x14ac:dyDescent="0.25">
      <c r="A60" t="s">
        <v>29</v>
      </c>
      <c r="B60" s="6">
        <f>((B37/B36)-1)*100</f>
        <v>-15.816889538486956</v>
      </c>
      <c r="C60" s="6">
        <f t="shared" ref="C60:G60" si="17">((C37/C36)-1)*100</f>
        <v>13.199919974042729</v>
      </c>
      <c r="D60" s="6" t="e">
        <f t="shared" si="17"/>
        <v>#DIV/0!</v>
      </c>
      <c r="E60" s="6">
        <f t="shared" si="17"/>
        <v>99.103405344415592</v>
      </c>
      <c r="F60" s="6">
        <f t="shared" si="17"/>
        <v>-14.209822738644506</v>
      </c>
      <c r="G60" s="6" t="e">
        <f t="shared" si="17"/>
        <v>#DIV/0!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</row>
    <row r="63" spans="1:7" x14ac:dyDescent="0.25">
      <c r="A63" t="s">
        <v>76</v>
      </c>
      <c r="B63" s="4">
        <f>B19/(B12*3)</f>
        <v>93831.640058055156</v>
      </c>
      <c r="C63" s="4">
        <f t="shared" ref="C63:G63" si="18">C19/(C12*3)</f>
        <v>86036.036036036036</v>
      </c>
      <c r="D63" s="4">
        <f t="shared" si="18"/>
        <v>86666.666666666672</v>
      </c>
      <c r="E63" s="4">
        <f t="shared" si="18"/>
        <v>86666.666666666672</v>
      </c>
      <c r="F63" s="4">
        <f t="shared" si="18"/>
        <v>100000</v>
      </c>
      <c r="G63" s="4">
        <f t="shared" si="18"/>
        <v>87000</v>
      </c>
    </row>
    <row r="64" spans="1:7" x14ac:dyDescent="0.25">
      <c r="A64" t="s">
        <v>77</v>
      </c>
      <c r="B64" s="4">
        <f>B20/(B13*3)</f>
        <v>106309.97583707284</v>
      </c>
      <c r="C64" s="4">
        <f t="shared" ref="C64:G64" si="19">C20/(C13*3)</f>
        <v>68225.806451612909</v>
      </c>
      <c r="D64" s="4" t="e">
        <f t="shared" si="19"/>
        <v>#DIV/0!</v>
      </c>
      <c r="E64" s="4">
        <f t="shared" si="19"/>
        <v>60000</v>
      </c>
      <c r="F64" s="4">
        <f t="shared" si="19"/>
        <v>114853.55648535564</v>
      </c>
      <c r="G64" s="4">
        <f t="shared" si="19"/>
        <v>60000</v>
      </c>
    </row>
    <row r="65" spans="1:8" x14ac:dyDescent="0.25">
      <c r="A65" s="23" t="s">
        <v>37</v>
      </c>
      <c r="B65" s="24">
        <f>B20/B14</f>
        <v>188136.83567501526</v>
      </c>
      <c r="C65" s="24">
        <f t="shared" ref="C65:G65" si="20">C20/C14</f>
        <v>180000</v>
      </c>
      <c r="D65" s="24" t="e">
        <f t="shared" si="20"/>
        <v>#DIV/0!</v>
      </c>
      <c r="E65" s="24">
        <f t="shared" si="20"/>
        <v>180000</v>
      </c>
      <c r="F65" s="24">
        <f t="shared" ref="F65" si="21">F20/F14</f>
        <v>189179.87594762232</v>
      </c>
      <c r="G65" s="24">
        <f t="shared" si="20"/>
        <v>180000</v>
      </c>
    </row>
    <row r="66" spans="1:8" x14ac:dyDescent="0.25">
      <c r="A66" t="s">
        <v>31</v>
      </c>
      <c r="B66" s="19">
        <f>(B63/B64)*B48</f>
        <v>98.947008534991141</v>
      </c>
      <c r="C66" s="19">
        <f t="shared" ref="C66:G66" si="22">(C63/C64)*C48</f>
        <v>63.146393470334424</v>
      </c>
      <c r="D66" s="19" t="e">
        <f t="shared" si="22"/>
        <v>#DIV/0!</v>
      </c>
      <c r="E66" s="19">
        <f t="shared" si="22"/>
        <v>97.777777777777771</v>
      </c>
      <c r="F66" s="19">
        <f t="shared" si="22"/>
        <v>149.03035822707952</v>
      </c>
      <c r="G66" s="19">
        <f t="shared" si="22"/>
        <v>24.255000000000003</v>
      </c>
    </row>
    <row r="67" spans="1:8" x14ac:dyDescent="0.25">
      <c r="A67" t="s">
        <v>70</v>
      </c>
      <c r="B67" s="19">
        <f>B19/B12</f>
        <v>281494.92017416545</v>
      </c>
      <c r="C67" s="19">
        <f t="shared" ref="C67:G67" si="23">C19/C12</f>
        <v>258108.10810810811</v>
      </c>
      <c r="D67" s="19">
        <f t="shared" si="23"/>
        <v>260000</v>
      </c>
      <c r="E67" s="19">
        <f t="shared" si="23"/>
        <v>260000</v>
      </c>
      <c r="F67" s="19">
        <f t="shared" si="23"/>
        <v>300000</v>
      </c>
      <c r="G67" s="19">
        <f t="shared" si="23"/>
        <v>261000</v>
      </c>
    </row>
    <row r="68" spans="1:8" x14ac:dyDescent="0.25">
      <c r="A68" t="s">
        <v>71</v>
      </c>
      <c r="B68" s="19">
        <f>B20/B13</f>
        <v>318929.92751121853</v>
      </c>
      <c r="C68" s="19">
        <f t="shared" ref="C68:G68" si="24">C20/C13</f>
        <v>204677.4193548387</v>
      </c>
      <c r="D68" s="19" t="e">
        <f t="shared" si="24"/>
        <v>#DIV/0!</v>
      </c>
      <c r="E68" s="19">
        <f t="shared" si="24"/>
        <v>180000</v>
      </c>
      <c r="F68" s="19">
        <f t="shared" si="24"/>
        <v>344560.66945606697</v>
      </c>
      <c r="G68" s="19">
        <f t="shared" si="24"/>
        <v>180000</v>
      </c>
    </row>
    <row r="69" spans="1:8" x14ac:dyDescent="0.25">
      <c r="B69" s="9"/>
      <c r="C69" s="9"/>
      <c r="D69" s="9"/>
      <c r="E69" s="9"/>
      <c r="F69" s="9"/>
    </row>
    <row r="70" spans="1:8" x14ac:dyDescent="0.25">
      <c r="A70" t="s">
        <v>32</v>
      </c>
      <c r="B70" s="9"/>
      <c r="C70" s="9"/>
      <c r="D70" s="9"/>
      <c r="E70" s="9"/>
      <c r="F70" s="9"/>
    </row>
    <row r="71" spans="1:8" x14ac:dyDescent="0.25">
      <c r="A71" t="s">
        <v>33</v>
      </c>
      <c r="B71" s="8">
        <f>(B26/B25)*100</f>
        <v>233.24084815674144</v>
      </c>
      <c r="C71" s="8"/>
      <c r="D71" s="8"/>
      <c r="E71" s="8"/>
      <c r="F71" s="8"/>
      <c r="G71" s="8"/>
      <c r="H71" s="7"/>
    </row>
    <row r="72" spans="1:8" x14ac:dyDescent="0.25">
      <c r="A72" t="s">
        <v>34</v>
      </c>
      <c r="B72" s="8">
        <f>(B20/B26)*100</f>
        <v>51.061007774322221</v>
      </c>
      <c r="C72" s="8"/>
      <c r="D72" s="8"/>
      <c r="E72" s="8"/>
      <c r="F72" s="8"/>
      <c r="G72" s="8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87</v>
      </c>
    </row>
    <row r="77" spans="1:8" x14ac:dyDescent="0.25">
      <c r="A77" t="s">
        <v>88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2" spans="1:1" x14ac:dyDescent="0.25">
      <c r="A82" s="25" t="s">
        <v>130</v>
      </c>
    </row>
    <row r="161" spans="5:8" x14ac:dyDescent="0.25">
      <c r="E161" s="31"/>
      <c r="F161" s="31"/>
      <c r="G161" s="31"/>
      <c r="H161" s="31"/>
    </row>
    <row r="162" spans="5:8" x14ac:dyDescent="0.25">
      <c r="E162" s="31"/>
      <c r="F162" s="31"/>
      <c r="G162" s="31"/>
      <c r="H162" s="31"/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70" zoomScaleNormal="70" workbookViewId="0">
      <selection activeCell="A19" sqref="A19:XFD19"/>
    </sheetView>
  </sheetViews>
  <sheetFormatPr baseColWidth="10" defaultColWidth="11.42578125" defaultRowHeight="15" x14ac:dyDescent="0.25"/>
  <cols>
    <col min="1" max="1" width="55.140625" customWidth="1"/>
    <col min="2" max="2" width="19.28515625" customWidth="1"/>
    <col min="3" max="3" width="18.28515625" customWidth="1"/>
    <col min="4" max="4" width="13.7109375" bestFit="1" customWidth="1"/>
    <col min="5" max="5" width="17" customWidth="1"/>
    <col min="6" max="6" width="20.42578125" customWidth="1"/>
    <col min="7" max="7" width="19.28515625" customWidth="1"/>
    <col min="9" max="9" width="15.140625" bestFit="1" customWidth="1"/>
    <col min="10" max="11" width="14.140625" bestFit="1" customWidth="1"/>
    <col min="12" max="12" width="16.85546875" bestFit="1" customWidth="1"/>
  </cols>
  <sheetData>
    <row r="2" spans="1:7" ht="15.75" x14ac:dyDescent="0.25">
      <c r="A2" s="47" t="s">
        <v>89</v>
      </c>
      <c r="B2" s="47"/>
      <c r="C2" s="47"/>
      <c r="D2" s="47"/>
      <c r="E2" s="47"/>
      <c r="F2" s="47"/>
      <c r="G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129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47</v>
      </c>
      <c r="B10" s="15">
        <f>SUM(C10:G10)</f>
        <v>1115</v>
      </c>
      <c r="C10" s="15">
        <v>523</v>
      </c>
      <c r="D10" s="15">
        <v>27</v>
      </c>
      <c r="E10" s="27">
        <v>30</v>
      </c>
      <c r="F10" s="15">
        <v>535</v>
      </c>
      <c r="G10" s="15">
        <v>0</v>
      </c>
    </row>
    <row r="11" spans="1:7" x14ac:dyDescent="0.25">
      <c r="A11" s="18" t="s">
        <v>36</v>
      </c>
      <c r="B11" s="15">
        <f t="shared" ref="B11:B15" si="0">SUM(C11:G11)</f>
        <v>6886</v>
      </c>
      <c r="C11" s="15">
        <v>1293</v>
      </c>
      <c r="D11" s="15">
        <v>74</v>
      </c>
      <c r="E11" s="27">
        <v>112</v>
      </c>
      <c r="F11" s="15">
        <v>5407</v>
      </c>
      <c r="G11" s="15">
        <v>0</v>
      </c>
    </row>
    <row r="12" spans="1:7" x14ac:dyDescent="0.25">
      <c r="A12" s="41" t="s">
        <v>90</v>
      </c>
      <c r="B12" s="15">
        <f t="shared" si="0"/>
        <v>4225</v>
      </c>
      <c r="C12" s="15">
        <v>1200</v>
      </c>
      <c r="D12" s="15">
        <v>75</v>
      </c>
      <c r="E12" s="15">
        <v>75</v>
      </c>
      <c r="F12" s="15">
        <v>2050</v>
      </c>
      <c r="G12" s="15">
        <v>825</v>
      </c>
    </row>
    <row r="13" spans="1:7" x14ac:dyDescent="0.25">
      <c r="A13" s="3" t="s">
        <v>91</v>
      </c>
      <c r="B13" s="15">
        <f t="shared" si="0"/>
        <v>1666</v>
      </c>
      <c r="C13" s="15">
        <v>1042</v>
      </c>
      <c r="D13" s="15">
        <v>0</v>
      </c>
      <c r="E13" s="27">
        <v>76</v>
      </c>
      <c r="F13" s="15">
        <v>433</v>
      </c>
      <c r="G13" s="15">
        <v>115</v>
      </c>
    </row>
    <row r="14" spans="1:7" x14ac:dyDescent="0.25">
      <c r="A14" s="18" t="s">
        <v>36</v>
      </c>
      <c r="B14" s="15">
        <f t="shared" si="0"/>
        <v>9970</v>
      </c>
      <c r="C14" s="15">
        <v>2825</v>
      </c>
      <c r="D14" s="15">
        <v>0</v>
      </c>
      <c r="E14" s="27">
        <v>193</v>
      </c>
      <c r="F14" s="15">
        <v>6536</v>
      </c>
      <c r="G14" s="15">
        <v>416</v>
      </c>
    </row>
    <row r="15" spans="1:7" x14ac:dyDescent="0.25">
      <c r="A15" s="41" t="s">
        <v>82</v>
      </c>
      <c r="B15" s="15">
        <f t="shared" si="0"/>
        <v>10111</v>
      </c>
      <c r="C15" s="15">
        <v>3466</v>
      </c>
      <c r="D15" s="15">
        <v>185</v>
      </c>
      <c r="E15" s="15">
        <v>186</v>
      </c>
      <c r="F15" s="15">
        <v>4170</v>
      </c>
      <c r="G15" s="15">
        <v>2104</v>
      </c>
    </row>
    <row r="16" spans="1:7" x14ac:dyDescent="0.25">
      <c r="B16" s="15"/>
    </row>
    <row r="17" spans="1:12" x14ac:dyDescent="0.25">
      <c r="A17" s="5" t="s">
        <v>8</v>
      </c>
      <c r="B17" s="15"/>
    </row>
    <row r="18" spans="1:12" x14ac:dyDescent="0.25">
      <c r="A18" s="3" t="s">
        <v>92</v>
      </c>
      <c r="B18" s="15">
        <f>SUM(C18:G18)</f>
        <v>1302856250</v>
      </c>
      <c r="C18" s="15">
        <v>221768750</v>
      </c>
      <c r="D18" s="15">
        <v>10412500</v>
      </c>
      <c r="E18" s="15">
        <v>16975000</v>
      </c>
      <c r="F18" s="15">
        <v>1053700000</v>
      </c>
      <c r="G18" s="15">
        <v>0</v>
      </c>
    </row>
    <row r="19" spans="1:12" x14ac:dyDescent="0.25">
      <c r="A19" s="41" t="s">
        <v>90</v>
      </c>
      <c r="B19" s="15">
        <f>SUM(C19:G19)</f>
        <v>2844300000</v>
      </c>
      <c r="C19" s="15">
        <v>588600000</v>
      </c>
      <c r="D19" s="15">
        <v>39600000</v>
      </c>
      <c r="E19" s="15">
        <v>39600000</v>
      </c>
      <c r="F19" s="15">
        <v>1740000000</v>
      </c>
      <c r="G19" s="15">
        <v>436500000</v>
      </c>
    </row>
    <row r="20" spans="1:12" x14ac:dyDescent="0.25">
      <c r="A20" s="41" t="s">
        <v>91</v>
      </c>
      <c r="B20" s="15">
        <f>SUM(C20:G20)</f>
        <v>1838670000</v>
      </c>
      <c r="C20" s="37">
        <v>503910000</v>
      </c>
      <c r="D20" s="37">
        <v>0</v>
      </c>
      <c r="E20" s="37">
        <v>34380000</v>
      </c>
      <c r="F20" s="37">
        <v>1225500000</v>
      </c>
      <c r="G20" s="15">
        <v>74880000</v>
      </c>
      <c r="I20" s="36"/>
      <c r="J20" s="36"/>
      <c r="K20" s="36"/>
      <c r="L20" s="36"/>
    </row>
    <row r="21" spans="1:12" x14ac:dyDescent="0.25">
      <c r="A21" s="41" t="s">
        <v>82</v>
      </c>
      <c r="B21" s="15">
        <f>SUM(C21:G21)</f>
        <v>8135780000</v>
      </c>
      <c r="C21" s="15">
        <v>1800000000</v>
      </c>
      <c r="D21" s="15">
        <v>99900000</v>
      </c>
      <c r="E21" s="15">
        <v>99900000</v>
      </c>
      <c r="F21" s="15">
        <v>5000000000</v>
      </c>
      <c r="G21" s="15">
        <v>1135980000</v>
      </c>
    </row>
    <row r="22" spans="1:12" x14ac:dyDescent="0.25">
      <c r="A22" s="41" t="s">
        <v>93</v>
      </c>
      <c r="B22" s="15">
        <f>SUM(C22:G22)</f>
        <v>1838670000</v>
      </c>
      <c r="C22" s="15">
        <f>C20</f>
        <v>503910000</v>
      </c>
      <c r="D22" s="15">
        <f t="shared" ref="D22:G22" si="1">D20</f>
        <v>0</v>
      </c>
      <c r="E22" s="15">
        <f t="shared" si="1"/>
        <v>34380000</v>
      </c>
      <c r="F22" s="15">
        <f t="shared" si="1"/>
        <v>1225500000</v>
      </c>
      <c r="G22" s="15">
        <f t="shared" si="1"/>
        <v>74880000</v>
      </c>
    </row>
    <row r="23" spans="1:12" x14ac:dyDescent="0.25">
      <c r="B23" s="15"/>
      <c r="C23" s="4"/>
      <c r="D23" s="4"/>
      <c r="E23" s="4"/>
      <c r="F23" s="4"/>
    </row>
    <row r="24" spans="1:12" x14ac:dyDescent="0.25">
      <c r="A24" t="s">
        <v>9</v>
      </c>
      <c r="B24" s="17"/>
    </row>
    <row r="25" spans="1:12" x14ac:dyDescent="0.25">
      <c r="A25" s="6" t="s">
        <v>90</v>
      </c>
      <c r="B25" s="15">
        <f>B19</f>
        <v>2844300000</v>
      </c>
      <c r="C25" s="15"/>
      <c r="D25" s="15"/>
      <c r="E25" s="15"/>
      <c r="F25" s="15"/>
      <c r="G25" s="15"/>
      <c r="H25" s="7"/>
    </row>
    <row r="26" spans="1:12" x14ac:dyDescent="0.25">
      <c r="A26" s="6" t="s">
        <v>91</v>
      </c>
      <c r="B26" s="15">
        <v>1809482500</v>
      </c>
      <c r="C26" s="26"/>
      <c r="D26" s="26"/>
      <c r="E26" s="26"/>
      <c r="F26" s="26"/>
      <c r="G26" s="26"/>
      <c r="H26" s="7"/>
    </row>
    <row r="28" spans="1:12" x14ac:dyDescent="0.25">
      <c r="A28" t="s">
        <v>10</v>
      </c>
    </row>
    <row r="29" spans="1:12" x14ac:dyDescent="0.25">
      <c r="A29" t="s">
        <v>48</v>
      </c>
      <c r="B29" s="6">
        <v>1.6173</v>
      </c>
      <c r="C29" s="6">
        <v>1.6173</v>
      </c>
      <c r="D29" s="6">
        <v>1.6173</v>
      </c>
      <c r="E29" s="6">
        <v>1.6173</v>
      </c>
      <c r="F29" s="6">
        <v>1.6173</v>
      </c>
      <c r="G29" s="6">
        <v>1.6173</v>
      </c>
      <c r="H29" s="6"/>
    </row>
    <row r="30" spans="1:12" x14ac:dyDescent="0.25">
      <c r="A30" t="s">
        <v>94</v>
      </c>
      <c r="B30">
        <v>1.68</v>
      </c>
      <c r="C30">
        <v>1.68</v>
      </c>
      <c r="D30">
        <v>1.68</v>
      </c>
      <c r="E30">
        <v>1.68</v>
      </c>
      <c r="F30">
        <v>1.68</v>
      </c>
      <c r="G30">
        <v>1.68</v>
      </c>
      <c r="H30" s="6"/>
    </row>
    <row r="31" spans="1:12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3" spans="1:7" x14ac:dyDescent="0.25">
      <c r="A33" t="s">
        <v>12</v>
      </c>
    </row>
    <row r="34" spans="1:7" x14ac:dyDescent="0.25">
      <c r="A34" t="s">
        <v>49</v>
      </c>
      <c r="B34" s="6">
        <f>B18/B29</f>
        <v>805574877.8828913</v>
      </c>
      <c r="C34" s="6">
        <f t="shared" ref="C34:G34" si="2">C18/C29</f>
        <v>137122828.17040747</v>
      </c>
      <c r="D34" s="6">
        <f t="shared" si="2"/>
        <v>6438199.468249552</v>
      </c>
      <c r="E34" s="6">
        <f t="shared" si="2"/>
        <v>10495888.208742967</v>
      </c>
      <c r="F34" s="6">
        <f t="shared" si="2"/>
        <v>651517962.03549123</v>
      </c>
      <c r="G34" s="6">
        <f t="shared" si="2"/>
        <v>0</v>
      </c>
    </row>
    <row r="35" spans="1:7" x14ac:dyDescent="0.25">
      <c r="A35" t="s">
        <v>95</v>
      </c>
      <c r="B35" s="6">
        <f>B20/B30</f>
        <v>1094446428.5714285</v>
      </c>
      <c r="C35" s="6">
        <f t="shared" ref="C35:G35" si="3">C20/C30</f>
        <v>299946428.5714286</v>
      </c>
      <c r="D35" s="6">
        <f t="shared" si="3"/>
        <v>0</v>
      </c>
      <c r="E35" s="6">
        <f t="shared" si="3"/>
        <v>20464285.714285716</v>
      </c>
      <c r="F35" s="6">
        <f t="shared" si="3"/>
        <v>729464285.71428573</v>
      </c>
      <c r="G35" s="6">
        <f t="shared" si="3"/>
        <v>44571428.571428575</v>
      </c>
    </row>
    <row r="36" spans="1:7" x14ac:dyDescent="0.25">
      <c r="A36" t="s">
        <v>50</v>
      </c>
      <c r="B36" s="6">
        <f>B34/B10</f>
        <v>722488.67971559754</v>
      </c>
      <c r="C36" s="6">
        <f t="shared" ref="C36:G36" si="4">C34/C10</f>
        <v>262185.13990517682</v>
      </c>
      <c r="D36" s="6">
        <f t="shared" si="4"/>
        <v>238451.8321573908</v>
      </c>
      <c r="E36" s="6">
        <f t="shared" si="4"/>
        <v>349862.94029143226</v>
      </c>
      <c r="F36" s="6">
        <f t="shared" si="4"/>
        <v>1217790.5832439088</v>
      </c>
      <c r="G36" s="6" t="e">
        <f t="shared" si="4"/>
        <v>#DIV/0!</v>
      </c>
    </row>
    <row r="37" spans="1:7" x14ac:dyDescent="0.25">
      <c r="A37" t="s">
        <v>96</v>
      </c>
      <c r="B37" s="6">
        <f t="shared" ref="B37:G37" si="5">B35/B13</f>
        <v>656930.62939461495</v>
      </c>
      <c r="C37" s="6">
        <f t="shared" si="5"/>
        <v>287856.45736221556</v>
      </c>
      <c r="D37" s="6" t="e">
        <f t="shared" si="5"/>
        <v>#DIV/0!</v>
      </c>
      <c r="E37" s="6">
        <f t="shared" si="5"/>
        <v>269266.9172932331</v>
      </c>
      <c r="F37" s="6">
        <f t="shared" si="5"/>
        <v>1684675.0247443088</v>
      </c>
      <c r="G37" s="6">
        <f t="shared" si="5"/>
        <v>387577.63975155284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6">
        <f t="shared" ref="B42:G42" si="6">B12/B31*100</f>
        <v>3.5531970363393244</v>
      </c>
      <c r="C42" s="6">
        <f t="shared" si="6"/>
        <v>1.3982428747873505</v>
      </c>
      <c r="D42" s="6">
        <f t="shared" si="6"/>
        <v>8.7390179674209409E-2</v>
      </c>
      <c r="E42" s="6">
        <f t="shared" si="6"/>
        <v>8.7390179674209409E-2</v>
      </c>
      <c r="F42" s="6">
        <f t="shared" si="6"/>
        <v>6.1961614024482392</v>
      </c>
      <c r="G42" s="6">
        <f t="shared" si="6"/>
        <v>0.9612919764163036</v>
      </c>
    </row>
    <row r="43" spans="1:7" x14ac:dyDescent="0.25">
      <c r="A43" t="s">
        <v>16</v>
      </c>
      <c r="B43" s="6">
        <f t="shared" ref="B43:G43" si="7">B13/B31*100</f>
        <v>1.4010949733825595</v>
      </c>
      <c r="C43" s="6">
        <f t="shared" si="7"/>
        <v>1.2141408962736828</v>
      </c>
      <c r="D43" s="6">
        <f t="shared" si="7"/>
        <v>0</v>
      </c>
      <c r="E43" s="6">
        <f t="shared" si="7"/>
        <v>8.8555382069865532E-2</v>
      </c>
      <c r="F43" s="6">
        <f t="shared" si="7"/>
        <v>1.3087501889073598</v>
      </c>
      <c r="G43" s="6">
        <f t="shared" si="7"/>
        <v>0.13399827550045443</v>
      </c>
    </row>
    <row r="45" spans="1:7" x14ac:dyDescent="0.25">
      <c r="A45" t="s">
        <v>17</v>
      </c>
    </row>
    <row r="46" spans="1:7" x14ac:dyDescent="0.25">
      <c r="A46" t="s">
        <v>18</v>
      </c>
      <c r="B46" s="6">
        <f t="shared" ref="B46:G46" si="8">B13/B12*100</f>
        <v>39.431952662721891</v>
      </c>
      <c r="C46" s="6">
        <f t="shared" si="8"/>
        <v>86.833333333333329</v>
      </c>
      <c r="D46" s="6">
        <f t="shared" si="8"/>
        <v>0</v>
      </c>
      <c r="E46" s="6">
        <f t="shared" si="8"/>
        <v>101.33333333333334</v>
      </c>
      <c r="F46" s="6">
        <f t="shared" si="8"/>
        <v>21.121951219512194</v>
      </c>
      <c r="G46" s="6">
        <f t="shared" si="8"/>
        <v>13.939393939393941</v>
      </c>
    </row>
    <row r="47" spans="1:7" x14ac:dyDescent="0.25">
      <c r="A47" t="s">
        <v>19</v>
      </c>
      <c r="B47" s="6">
        <f t="shared" ref="B47:G47" si="9">B20/B19*100</f>
        <v>64.644024891889046</v>
      </c>
      <c r="C47" s="6">
        <f t="shared" si="9"/>
        <v>85.611620795107029</v>
      </c>
      <c r="D47" s="6">
        <f t="shared" si="9"/>
        <v>0</v>
      </c>
      <c r="E47" s="6">
        <f t="shared" si="9"/>
        <v>86.818181818181813</v>
      </c>
      <c r="F47" s="6">
        <f t="shared" si="9"/>
        <v>70.431034482758619</v>
      </c>
      <c r="G47" s="6">
        <f t="shared" si="9"/>
        <v>17.154639175257731</v>
      </c>
    </row>
    <row r="48" spans="1:7" x14ac:dyDescent="0.25">
      <c r="A48" t="s">
        <v>20</v>
      </c>
      <c r="B48" s="6">
        <f t="shared" ref="B48:G48" si="10">AVERAGE(B46:B47)</f>
        <v>52.037988777305472</v>
      </c>
      <c r="C48" s="6">
        <f t="shared" si="10"/>
        <v>86.222477064220186</v>
      </c>
      <c r="D48" s="6">
        <f t="shared" si="10"/>
        <v>0</v>
      </c>
      <c r="E48" s="6">
        <f t="shared" si="10"/>
        <v>94.075757575757578</v>
      </c>
      <c r="F48" s="6">
        <f t="shared" si="10"/>
        <v>45.776492851135409</v>
      </c>
      <c r="G48" s="6">
        <f t="shared" si="10"/>
        <v>15.547016557325836</v>
      </c>
    </row>
    <row r="49" spans="1:7" x14ac:dyDescent="0.25">
      <c r="B49" s="9"/>
      <c r="C49" s="9"/>
      <c r="D49" s="9"/>
      <c r="E49" s="9"/>
      <c r="F49" s="9"/>
    </row>
    <row r="50" spans="1:7" x14ac:dyDescent="0.25">
      <c r="A50" t="s">
        <v>21</v>
      </c>
    </row>
    <row r="51" spans="1:7" x14ac:dyDescent="0.25">
      <c r="A51" t="s">
        <v>22</v>
      </c>
      <c r="B51" s="6">
        <f t="shared" ref="B51:G51" si="11">B13/B15*100</f>
        <v>16.477104144001583</v>
      </c>
      <c r="C51" s="6">
        <f t="shared" si="11"/>
        <v>30.063473744950954</v>
      </c>
      <c r="D51" s="6">
        <f t="shared" si="11"/>
        <v>0</v>
      </c>
      <c r="E51" s="6">
        <f t="shared" si="11"/>
        <v>40.86021505376344</v>
      </c>
      <c r="F51" s="6">
        <f t="shared" si="11"/>
        <v>10.38369304556355</v>
      </c>
      <c r="G51" s="6">
        <f t="shared" si="11"/>
        <v>5.4657794676806084</v>
      </c>
    </row>
    <row r="52" spans="1:7" x14ac:dyDescent="0.25">
      <c r="A52" t="s">
        <v>23</v>
      </c>
      <c r="B52" s="6">
        <f t="shared" ref="B52:G52" si="12">B20/B21*100</f>
        <v>22.599799896260713</v>
      </c>
      <c r="C52" s="6">
        <f t="shared" si="12"/>
        <v>27.994999999999997</v>
      </c>
      <c r="D52" s="6">
        <f t="shared" si="12"/>
        <v>0</v>
      </c>
      <c r="E52" s="6">
        <f t="shared" si="12"/>
        <v>34.414414414414409</v>
      </c>
      <c r="F52" s="6">
        <f t="shared" si="12"/>
        <v>24.51</v>
      </c>
      <c r="G52" s="6">
        <f t="shared" si="12"/>
        <v>6.5916653462208847</v>
      </c>
    </row>
    <row r="53" spans="1:7" x14ac:dyDescent="0.25">
      <c r="A53" t="s">
        <v>24</v>
      </c>
      <c r="B53" s="6">
        <f t="shared" ref="B53:G53" si="13">(B51+B52)/2</f>
        <v>19.538452020131146</v>
      </c>
      <c r="C53" s="6">
        <f t="shared" si="13"/>
        <v>29.029236872475476</v>
      </c>
      <c r="D53" s="6">
        <f t="shared" si="13"/>
        <v>0</v>
      </c>
      <c r="E53" s="6">
        <f t="shared" si="13"/>
        <v>37.637314734088925</v>
      </c>
      <c r="F53" s="6">
        <f t="shared" si="13"/>
        <v>17.446846522781776</v>
      </c>
      <c r="G53" s="6">
        <f t="shared" si="13"/>
        <v>6.028722406950747</v>
      </c>
    </row>
    <row r="55" spans="1:7" x14ac:dyDescent="0.25">
      <c r="A55" t="s">
        <v>25</v>
      </c>
      <c r="B55" s="6">
        <f t="shared" ref="B55" si="14">B22/B20*100</f>
        <v>100</v>
      </c>
      <c r="C55" s="6"/>
      <c r="D55" s="6"/>
      <c r="E55" s="6"/>
      <c r="F55" s="6"/>
      <c r="G55" s="6"/>
    </row>
    <row r="57" spans="1:7" x14ac:dyDescent="0.25">
      <c r="A57" t="s">
        <v>26</v>
      </c>
    </row>
    <row r="58" spans="1:7" x14ac:dyDescent="0.25">
      <c r="A58" t="s">
        <v>27</v>
      </c>
      <c r="B58" s="6">
        <f>((B13/B10)-1)*100</f>
        <v>49.417040358744387</v>
      </c>
      <c r="C58" s="6">
        <f t="shared" ref="C58:G58" si="15">((C13/C10)-1)*100</f>
        <v>99.235181644359471</v>
      </c>
      <c r="D58" s="6">
        <f t="shared" si="15"/>
        <v>-100</v>
      </c>
      <c r="E58" s="6">
        <f t="shared" si="15"/>
        <v>153.33333333333331</v>
      </c>
      <c r="F58" s="6">
        <f t="shared" si="15"/>
        <v>-19.065420560747658</v>
      </c>
      <c r="G58" s="6" t="e">
        <f t="shared" si="15"/>
        <v>#DIV/0!</v>
      </c>
    </row>
    <row r="59" spans="1:7" x14ac:dyDescent="0.25">
      <c r="A59" t="s">
        <v>28</v>
      </c>
      <c r="B59" s="6">
        <f>((B35/B34)-1)*100</f>
        <v>35.859056509770085</v>
      </c>
      <c r="C59" s="6">
        <f t="shared" ref="C59:G59" si="16">((C35/C34)-1)*100</f>
        <v>118.74288371493793</v>
      </c>
      <c r="D59" s="6">
        <f t="shared" si="16"/>
        <v>-100</v>
      </c>
      <c r="E59" s="6">
        <f t="shared" si="16"/>
        <v>94.97431096149802</v>
      </c>
      <c r="F59" s="6">
        <f t="shared" si="16"/>
        <v>11.963802722379647</v>
      </c>
      <c r="G59" s="6" t="e">
        <f t="shared" si="16"/>
        <v>#DIV/0!</v>
      </c>
    </row>
    <row r="60" spans="1:7" x14ac:dyDescent="0.25">
      <c r="A60" t="s">
        <v>29</v>
      </c>
      <c r="B60" s="6">
        <f>((B37/B36)-1)*100</f>
        <v>-9.0739207632691272</v>
      </c>
      <c r="C60" s="6">
        <f t="shared" ref="C60:G60" si="17">((C37/C36)-1)*100</f>
        <v>9.7912938415667394</v>
      </c>
      <c r="D60" s="6" t="e">
        <f t="shared" si="17"/>
        <v>#DIV/0!</v>
      </c>
      <c r="E60" s="6">
        <f t="shared" si="17"/>
        <v>-23.036456199408683</v>
      </c>
      <c r="F60" s="6">
        <f t="shared" si="17"/>
        <v>38.338647705480632</v>
      </c>
      <c r="G60" s="6" t="e">
        <f t="shared" si="17"/>
        <v>#DIV/0!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</row>
    <row r="63" spans="1:7" x14ac:dyDescent="0.25">
      <c r="A63" t="s">
        <v>76</v>
      </c>
      <c r="B63" s="4">
        <f>B19/(B12*3)</f>
        <v>224402.36686390534</v>
      </c>
      <c r="C63" s="4">
        <f t="shared" ref="C63:G63" si="18">C19/(C12*3)</f>
        <v>163500</v>
      </c>
      <c r="D63" s="4">
        <f t="shared" si="18"/>
        <v>176000</v>
      </c>
      <c r="E63" s="4">
        <f t="shared" si="18"/>
        <v>176000</v>
      </c>
      <c r="F63" s="4">
        <f t="shared" si="18"/>
        <v>282926.8292682927</v>
      </c>
      <c r="G63" s="4">
        <f t="shared" si="18"/>
        <v>176363.63636363635</v>
      </c>
    </row>
    <row r="64" spans="1:7" x14ac:dyDescent="0.25">
      <c r="A64" t="s">
        <v>77</v>
      </c>
      <c r="B64" s="4">
        <f>B20/(B13*3)</f>
        <v>367881.15246098442</v>
      </c>
      <c r="C64" s="4">
        <f t="shared" ref="C64:G64" si="19">C20/(C13*3)</f>
        <v>161199.6161228407</v>
      </c>
      <c r="D64" s="4" t="e">
        <f t="shared" si="19"/>
        <v>#DIV/0!</v>
      </c>
      <c r="E64" s="4">
        <f t="shared" si="19"/>
        <v>150789.47368421053</v>
      </c>
      <c r="F64" s="4">
        <f t="shared" si="19"/>
        <v>943418.01385681296</v>
      </c>
      <c r="G64" s="4">
        <f t="shared" si="19"/>
        <v>217043.47826086957</v>
      </c>
    </row>
    <row r="65" spans="1:8" x14ac:dyDescent="0.25">
      <c r="A65" s="23" t="s">
        <v>37</v>
      </c>
      <c r="B65" s="24">
        <f>B20/B14</f>
        <v>184420.26078234703</v>
      </c>
      <c r="C65" s="24">
        <f t="shared" ref="C65:G65" si="20">C20/C14</f>
        <v>178375.22123893804</v>
      </c>
      <c r="D65" s="24" t="e">
        <f t="shared" si="20"/>
        <v>#DIV/0!</v>
      </c>
      <c r="E65" s="24">
        <f t="shared" si="20"/>
        <v>178134.71502590674</v>
      </c>
      <c r="F65" s="24">
        <f t="shared" si="20"/>
        <v>187500</v>
      </c>
      <c r="G65" s="24">
        <f t="shared" si="20"/>
        <v>180000</v>
      </c>
    </row>
    <row r="66" spans="1:8" x14ac:dyDescent="0.25">
      <c r="A66" t="s">
        <v>31</v>
      </c>
      <c r="B66" s="19">
        <f>(B63/B64)*B48</f>
        <v>31.742446630785583</v>
      </c>
      <c r="C66" s="19">
        <f t="shared" ref="C66:G66" si="21">(C63/C64)*C48</f>
        <v>87.452906769065891</v>
      </c>
      <c r="D66" s="19" t="e">
        <f t="shared" si="21"/>
        <v>#DIV/0!</v>
      </c>
      <c r="E66" s="19">
        <f t="shared" si="21"/>
        <v>109.8043048283886</v>
      </c>
      <c r="F66" s="19">
        <f t="shared" si="21"/>
        <v>13.728164808351966</v>
      </c>
      <c r="G66" s="19">
        <f t="shared" si="21"/>
        <v>12.633083456947093</v>
      </c>
    </row>
    <row r="67" spans="1:8" x14ac:dyDescent="0.25">
      <c r="A67" t="s">
        <v>70</v>
      </c>
      <c r="B67" s="19">
        <f>B19/B12</f>
        <v>673207.10059171601</v>
      </c>
      <c r="C67" s="19">
        <f t="shared" ref="C67:G67" si="22">C19/C12</f>
        <v>490500</v>
      </c>
      <c r="D67" s="19">
        <f t="shared" si="22"/>
        <v>528000</v>
      </c>
      <c r="E67" s="19">
        <f t="shared" si="22"/>
        <v>528000</v>
      </c>
      <c r="F67" s="19">
        <f t="shared" si="22"/>
        <v>848780.48780487804</v>
      </c>
      <c r="G67" s="19">
        <f t="shared" si="22"/>
        <v>529090.90909090906</v>
      </c>
    </row>
    <row r="68" spans="1:8" x14ac:dyDescent="0.25">
      <c r="A68" t="s">
        <v>71</v>
      </c>
      <c r="B68" s="19">
        <f>B20/B13</f>
        <v>1103643.4573829533</v>
      </c>
      <c r="C68" s="19">
        <f t="shared" ref="C68:G68" si="23">C20/C13</f>
        <v>483598.84836852207</v>
      </c>
      <c r="D68" s="19" t="e">
        <f t="shared" si="23"/>
        <v>#DIV/0!</v>
      </c>
      <c r="E68" s="19">
        <f t="shared" si="23"/>
        <v>452368.42105263157</v>
      </c>
      <c r="F68" s="19">
        <f t="shared" si="23"/>
        <v>2830254.041570439</v>
      </c>
      <c r="G68" s="19">
        <f t="shared" si="23"/>
        <v>651130.43478260865</v>
      </c>
    </row>
    <row r="69" spans="1:8" x14ac:dyDescent="0.25">
      <c r="B69" s="9"/>
      <c r="C69" s="9"/>
      <c r="D69" s="9"/>
      <c r="E69" s="9"/>
      <c r="F69" s="9"/>
    </row>
    <row r="70" spans="1:8" x14ac:dyDescent="0.25">
      <c r="A70" t="s">
        <v>32</v>
      </c>
      <c r="B70" s="9"/>
      <c r="C70" s="9"/>
      <c r="D70" s="9"/>
      <c r="E70" s="9"/>
      <c r="F70" s="9"/>
    </row>
    <row r="71" spans="1:8" x14ac:dyDescent="0.25">
      <c r="A71" t="s">
        <v>33</v>
      </c>
      <c r="B71" s="8">
        <f>(B26/B25)*100</f>
        <v>63.617849734556827</v>
      </c>
      <c r="C71" s="8"/>
      <c r="D71" s="8"/>
      <c r="E71" s="8"/>
      <c r="F71" s="8"/>
      <c r="G71" s="8"/>
      <c r="H71" s="7"/>
    </row>
    <row r="72" spans="1:8" x14ac:dyDescent="0.25">
      <c r="A72" t="s">
        <v>34</v>
      </c>
      <c r="B72" s="8">
        <f>(B20/B26)*100</f>
        <v>101.61303024483519</v>
      </c>
      <c r="C72" s="8"/>
      <c r="D72" s="8"/>
      <c r="E72" s="8"/>
      <c r="F72" s="8"/>
      <c r="G72" s="8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87</v>
      </c>
    </row>
    <row r="77" spans="1:8" x14ac:dyDescent="0.25">
      <c r="A77" t="s">
        <v>88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130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70" zoomScaleNormal="70" workbookViewId="0">
      <selection activeCell="F19" sqref="F19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3.140625" bestFit="1" customWidth="1"/>
    <col min="11" max="11" width="14.140625" bestFit="1" customWidth="1"/>
    <col min="12" max="12" width="16.85546875" bestFit="1" customWidth="1"/>
  </cols>
  <sheetData>
    <row r="2" spans="1:8" ht="15.75" x14ac:dyDescent="0.25">
      <c r="A2" s="47" t="s">
        <v>97</v>
      </c>
      <c r="B2" s="47"/>
      <c r="C2" s="47"/>
      <c r="D2" s="47"/>
      <c r="E2" s="47"/>
      <c r="F2" s="47"/>
      <c r="G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129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51</v>
      </c>
      <c r="B10" s="15">
        <f>SUM(C10:G10)</f>
        <v>1112</v>
      </c>
      <c r="C10" s="15">
        <v>322</v>
      </c>
      <c r="D10" s="15">
        <v>0</v>
      </c>
      <c r="E10" s="15">
        <v>59</v>
      </c>
      <c r="F10" s="15">
        <v>731</v>
      </c>
      <c r="G10" s="15">
        <v>0</v>
      </c>
    </row>
    <row r="11" spans="1:8" x14ac:dyDescent="0.25">
      <c r="A11" s="18" t="s">
        <v>36</v>
      </c>
      <c r="B11" s="15">
        <f t="shared" ref="B11:B22" si="0">SUM(C11:G11)</f>
        <v>7390</v>
      </c>
      <c r="C11" s="15">
        <v>896</v>
      </c>
      <c r="D11" s="44">
        <v>43</v>
      </c>
      <c r="E11" s="15">
        <v>171</v>
      </c>
      <c r="F11" s="15">
        <v>6280</v>
      </c>
      <c r="G11" s="15">
        <v>0</v>
      </c>
    </row>
    <row r="12" spans="1:8" x14ac:dyDescent="0.25">
      <c r="A12" s="41" t="s">
        <v>98</v>
      </c>
      <c r="B12" s="15">
        <f t="shared" si="0"/>
        <v>2779</v>
      </c>
      <c r="C12" s="15">
        <v>1200</v>
      </c>
      <c r="D12" s="44">
        <v>70</v>
      </c>
      <c r="E12" s="15">
        <v>110</v>
      </c>
      <c r="F12" s="15">
        <v>620</v>
      </c>
      <c r="G12" s="15">
        <v>779</v>
      </c>
      <c r="H12" s="7"/>
    </row>
    <row r="13" spans="1:8" x14ac:dyDescent="0.25">
      <c r="A13" s="41" t="s">
        <v>99</v>
      </c>
      <c r="B13" s="15">
        <f t="shared" si="0"/>
        <v>2816</v>
      </c>
      <c r="C13" s="15">
        <v>1756</v>
      </c>
      <c r="D13" s="44">
        <v>0</v>
      </c>
      <c r="E13" s="15">
        <v>189</v>
      </c>
      <c r="F13" s="15">
        <v>543</v>
      </c>
      <c r="G13" s="15">
        <v>328</v>
      </c>
    </row>
    <row r="14" spans="1:8" x14ac:dyDescent="0.25">
      <c r="A14" s="30" t="s">
        <v>36</v>
      </c>
      <c r="B14" s="15">
        <f t="shared" si="0"/>
        <v>13203</v>
      </c>
      <c r="C14" s="15">
        <v>5139</v>
      </c>
      <c r="D14" s="44">
        <v>0</v>
      </c>
      <c r="E14" s="15">
        <v>563</v>
      </c>
      <c r="F14" s="15">
        <v>6586</v>
      </c>
      <c r="G14" s="15">
        <v>915</v>
      </c>
    </row>
    <row r="15" spans="1:8" x14ac:dyDescent="0.25">
      <c r="A15" s="41" t="s">
        <v>82</v>
      </c>
      <c r="B15" s="15">
        <f t="shared" si="0"/>
        <v>10112</v>
      </c>
      <c r="C15" s="15">
        <v>3466</v>
      </c>
      <c r="D15" s="44">
        <v>111</v>
      </c>
      <c r="E15" s="15">
        <v>261</v>
      </c>
      <c r="F15" s="15">
        <v>4170</v>
      </c>
      <c r="G15" s="15">
        <v>2104</v>
      </c>
      <c r="H15" s="7"/>
    </row>
    <row r="16" spans="1:8" x14ac:dyDescent="0.25">
      <c r="B16" s="15"/>
      <c r="D16" s="45"/>
    </row>
    <row r="17" spans="1:12" x14ac:dyDescent="0.25">
      <c r="A17" s="5" t="s">
        <v>8</v>
      </c>
      <c r="B17" s="15"/>
      <c r="D17" s="45"/>
    </row>
    <row r="18" spans="1:12" x14ac:dyDescent="0.25">
      <c r="A18" s="3" t="s">
        <v>100</v>
      </c>
      <c r="B18" s="15">
        <f t="shared" si="0"/>
        <v>1375800000</v>
      </c>
      <c r="C18" s="15">
        <v>156800000</v>
      </c>
      <c r="D18" s="44">
        <v>7525000</v>
      </c>
      <c r="E18" s="21">
        <v>20475000</v>
      </c>
      <c r="F18" s="21">
        <v>1191000000</v>
      </c>
      <c r="G18" s="20">
        <v>0</v>
      </c>
    </row>
    <row r="19" spans="1:12" x14ac:dyDescent="0.25">
      <c r="A19" s="41" t="s">
        <v>98</v>
      </c>
      <c r="B19" s="15">
        <f t="shared" si="0"/>
        <v>3198940000</v>
      </c>
      <c r="C19" s="42">
        <v>631800000</v>
      </c>
      <c r="D19" s="44">
        <v>38700000</v>
      </c>
      <c r="E19" s="15">
        <v>45900000</v>
      </c>
      <c r="F19" s="20">
        <v>2050000000</v>
      </c>
      <c r="G19" s="20">
        <v>432540000</v>
      </c>
      <c r="H19" s="7"/>
    </row>
    <row r="20" spans="1:12" x14ac:dyDescent="0.25">
      <c r="A20" s="41" t="s">
        <v>99</v>
      </c>
      <c r="B20" s="15">
        <f t="shared" si="0"/>
        <v>2379930000</v>
      </c>
      <c r="C20" s="15">
        <v>924030000</v>
      </c>
      <c r="D20" s="44">
        <v>0</v>
      </c>
      <c r="E20" s="21">
        <v>99900000</v>
      </c>
      <c r="F20" s="21">
        <v>1191300000</v>
      </c>
      <c r="G20" s="20">
        <v>164700000</v>
      </c>
      <c r="I20" s="36"/>
      <c r="J20" s="36"/>
      <c r="K20" s="36"/>
      <c r="L20" s="36"/>
    </row>
    <row r="21" spans="1:12" x14ac:dyDescent="0.25">
      <c r="A21" s="41" t="s">
        <v>82</v>
      </c>
      <c r="B21" s="15">
        <f t="shared" si="0"/>
        <v>8135960000</v>
      </c>
      <c r="C21" s="15">
        <v>1800000000</v>
      </c>
      <c r="D21" s="44">
        <v>59040000</v>
      </c>
      <c r="E21" s="15">
        <v>140940000</v>
      </c>
      <c r="F21" s="15">
        <v>5000000000</v>
      </c>
      <c r="G21" s="15">
        <v>1135980000</v>
      </c>
      <c r="H21" s="7"/>
    </row>
    <row r="22" spans="1:12" x14ac:dyDescent="0.25">
      <c r="A22" s="3" t="s">
        <v>101</v>
      </c>
      <c r="B22" s="15">
        <f t="shared" si="0"/>
        <v>2379930000</v>
      </c>
      <c r="C22" s="15">
        <f>C20</f>
        <v>924030000</v>
      </c>
      <c r="D22" s="15">
        <f t="shared" ref="D22:G22" si="1">D20</f>
        <v>0</v>
      </c>
      <c r="E22" s="15">
        <f t="shared" si="1"/>
        <v>99900000</v>
      </c>
      <c r="F22" s="15">
        <f t="shared" si="1"/>
        <v>1191300000</v>
      </c>
      <c r="G22" s="15">
        <f t="shared" si="1"/>
        <v>164700000</v>
      </c>
    </row>
    <row r="23" spans="1:12" x14ac:dyDescent="0.25">
      <c r="B23" s="15"/>
      <c r="C23" s="4"/>
      <c r="D23" s="4"/>
      <c r="E23" s="4"/>
      <c r="F23" s="4"/>
      <c r="G23" s="14"/>
    </row>
    <row r="24" spans="1:12" x14ac:dyDescent="0.25">
      <c r="A24" t="s">
        <v>9</v>
      </c>
      <c r="B24" s="15"/>
      <c r="C24" s="15"/>
      <c r="D24" s="15"/>
      <c r="E24" s="15"/>
      <c r="F24" s="15"/>
      <c r="G24" s="16"/>
    </row>
    <row r="25" spans="1:12" x14ac:dyDescent="0.25">
      <c r="A25" s="6" t="s">
        <v>98</v>
      </c>
      <c r="B25" s="15">
        <f>B19</f>
        <v>3198940000</v>
      </c>
      <c r="C25" s="15"/>
      <c r="D25" s="15"/>
      <c r="E25" s="15"/>
      <c r="F25" s="15"/>
      <c r="G25" s="15"/>
      <c r="H25" s="7"/>
    </row>
    <row r="26" spans="1:12" x14ac:dyDescent="0.25">
      <c r="A26" s="6" t="s">
        <v>99</v>
      </c>
      <c r="B26" s="15">
        <v>2258555620.5</v>
      </c>
      <c r="C26" s="15"/>
      <c r="D26" s="15"/>
      <c r="E26" s="15"/>
      <c r="F26" s="15"/>
      <c r="G26" s="16"/>
      <c r="H26" s="7"/>
    </row>
    <row r="27" spans="1:12" x14ac:dyDescent="0.25">
      <c r="B27" s="17"/>
      <c r="C27" s="17"/>
      <c r="D27" s="17"/>
      <c r="E27" s="17"/>
      <c r="F27" s="17"/>
      <c r="G27" s="17"/>
    </row>
    <row r="28" spans="1:12" x14ac:dyDescent="0.25">
      <c r="A28" t="s">
        <v>10</v>
      </c>
      <c r="B28" s="17"/>
      <c r="C28" s="17"/>
      <c r="D28" s="17"/>
      <c r="E28" s="17"/>
      <c r="F28" s="17"/>
      <c r="G28" s="17"/>
    </row>
    <row r="29" spans="1:12" x14ac:dyDescent="0.25">
      <c r="A29" t="s">
        <v>52</v>
      </c>
      <c r="B29" s="14">
        <v>1.6242666666666665</v>
      </c>
      <c r="C29" s="14">
        <v>1.6242666666666665</v>
      </c>
      <c r="D29" s="14">
        <v>1.6242666666666665</v>
      </c>
      <c r="E29" s="14">
        <v>1.6242666666666665</v>
      </c>
      <c r="F29" s="14">
        <v>1.6242666666666665</v>
      </c>
      <c r="G29" s="14">
        <v>1.6242666666666665</v>
      </c>
    </row>
    <row r="30" spans="1:12" x14ac:dyDescent="0.25">
      <c r="A30" t="s">
        <v>102</v>
      </c>
      <c r="B30">
        <v>1.71</v>
      </c>
      <c r="C30">
        <v>1.71</v>
      </c>
      <c r="D30">
        <v>1.71</v>
      </c>
      <c r="E30">
        <v>1.71</v>
      </c>
      <c r="F30">
        <v>1.71</v>
      </c>
      <c r="G30">
        <v>1.71</v>
      </c>
    </row>
    <row r="31" spans="1:12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2" spans="1:12" x14ac:dyDescent="0.25">
      <c r="B32" s="17"/>
      <c r="C32" s="17"/>
      <c r="D32" s="17"/>
      <c r="E32" s="17"/>
      <c r="F32" s="17"/>
      <c r="G32" s="17"/>
    </row>
    <row r="33" spans="1:7" x14ac:dyDescent="0.25">
      <c r="A33" t="s">
        <v>12</v>
      </c>
      <c r="B33" s="17"/>
      <c r="C33" s="17"/>
      <c r="D33" s="17"/>
      <c r="E33" s="17"/>
      <c r="F33" s="17"/>
      <c r="G33" s="17"/>
    </row>
    <row r="34" spans="1:7" x14ac:dyDescent="0.25">
      <c r="A34" t="s">
        <v>53</v>
      </c>
      <c r="B34" s="15">
        <f>B18/B29</f>
        <v>847028402.56115592</v>
      </c>
      <c r="C34" s="15">
        <f t="shared" ref="C34:G34" si="2">C18/C29</f>
        <v>96535872.598916441</v>
      </c>
      <c r="D34" s="15">
        <f t="shared" si="2"/>
        <v>4632859.9573140703</v>
      </c>
      <c r="E34" s="15">
        <f t="shared" si="2"/>
        <v>12605688.721063865</v>
      </c>
      <c r="F34" s="15">
        <f t="shared" si="2"/>
        <v>733253981.28386152</v>
      </c>
      <c r="G34" s="15">
        <f t="shared" si="2"/>
        <v>0</v>
      </c>
    </row>
    <row r="35" spans="1:7" x14ac:dyDescent="0.25">
      <c r="A35" t="s">
        <v>103</v>
      </c>
      <c r="B35" s="15">
        <f>B20/B30</f>
        <v>1391771929.8245614</v>
      </c>
      <c r="C35" s="15">
        <f t="shared" ref="C35:G35" si="3">C20/C30</f>
        <v>540368421.05263162</v>
      </c>
      <c r="D35" s="15">
        <f t="shared" si="3"/>
        <v>0</v>
      </c>
      <c r="E35" s="15">
        <f t="shared" si="3"/>
        <v>58421052.631578952</v>
      </c>
      <c r="F35" s="15">
        <f t="shared" si="3"/>
        <v>696666666.66666663</v>
      </c>
      <c r="G35" s="15">
        <f t="shared" si="3"/>
        <v>96315789.473684207</v>
      </c>
    </row>
    <row r="36" spans="1:7" x14ac:dyDescent="0.25">
      <c r="A36" t="s">
        <v>54</v>
      </c>
      <c r="B36" s="15">
        <f>B34/B10</f>
        <v>761716.18935355742</v>
      </c>
      <c r="C36" s="15">
        <f t="shared" ref="C36:G36" si="4">C34/C10</f>
        <v>299800.84658048581</v>
      </c>
      <c r="D36" s="15" t="e">
        <f t="shared" si="4"/>
        <v>#DIV/0!</v>
      </c>
      <c r="E36" s="15">
        <f t="shared" si="4"/>
        <v>213655.74103498078</v>
      </c>
      <c r="F36" s="15">
        <f t="shared" si="4"/>
        <v>1003083.4217289487</v>
      </c>
      <c r="G36" s="15" t="e">
        <f t="shared" si="4"/>
        <v>#DIV/0!</v>
      </c>
    </row>
    <row r="37" spans="1:7" x14ac:dyDescent="0.25">
      <c r="A37" t="s">
        <v>104</v>
      </c>
      <c r="B37" s="15">
        <f>B35/B13</f>
        <v>494237.1909888357</v>
      </c>
      <c r="C37" s="15">
        <f t="shared" ref="C37:G37" si="5">C35/C13</f>
        <v>307726.89126004081</v>
      </c>
      <c r="D37" s="15" t="e">
        <f t="shared" si="5"/>
        <v>#DIV/0!</v>
      </c>
      <c r="E37" s="15">
        <f t="shared" si="5"/>
        <v>309106.09857978282</v>
      </c>
      <c r="F37" s="15">
        <f t="shared" si="5"/>
        <v>1282995.7028852056</v>
      </c>
      <c r="G37" s="15">
        <f t="shared" si="5"/>
        <v>293645.69961489085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2.3371206068608239</v>
      </c>
      <c r="C42" s="9">
        <f t="shared" ref="C42:G42" si="6">C12/C31*100</f>
        <v>1.3982428747873505</v>
      </c>
      <c r="D42" s="9">
        <f t="shared" si="6"/>
        <v>8.156416769592878E-2</v>
      </c>
      <c r="E42" s="9">
        <f t="shared" si="6"/>
        <v>0.12817226352217378</v>
      </c>
      <c r="F42" s="9">
        <f t="shared" si="6"/>
        <v>1.8739610095209309</v>
      </c>
      <c r="G42" s="9">
        <f t="shared" si="6"/>
        <v>0.90769266621612177</v>
      </c>
    </row>
    <row r="43" spans="1:7" x14ac:dyDescent="0.25">
      <c r="A43" t="s">
        <v>16</v>
      </c>
      <c r="B43" s="9">
        <f>B13/B31*100</f>
        <v>2.368237361971961</v>
      </c>
      <c r="C43" s="9">
        <f t="shared" ref="C43:G43" si="7">C13/C31*100</f>
        <v>2.0460954067721566</v>
      </c>
      <c r="D43" s="9">
        <f t="shared" si="7"/>
        <v>0</v>
      </c>
      <c r="E43" s="9">
        <f t="shared" si="7"/>
        <v>0.2202232527790077</v>
      </c>
      <c r="F43" s="9">
        <f t="shared" si="7"/>
        <v>1.6412271422094604</v>
      </c>
      <c r="G43" s="9">
        <f t="shared" si="7"/>
        <v>0.38218638577520914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101.33141417776179</v>
      </c>
      <c r="C46" s="9">
        <f t="shared" ref="C46:G46" si="8">C13/C12*100</f>
        <v>146.33333333333334</v>
      </c>
      <c r="D46" s="9">
        <f t="shared" si="8"/>
        <v>0</v>
      </c>
      <c r="E46" s="9">
        <f t="shared" si="8"/>
        <v>171.81818181818181</v>
      </c>
      <c r="F46" s="9">
        <f t="shared" si="8"/>
        <v>87.58064516129032</v>
      </c>
      <c r="G46" s="9">
        <f t="shared" si="8"/>
        <v>42.105263157894733</v>
      </c>
    </row>
    <row r="47" spans="1:7" x14ac:dyDescent="0.25">
      <c r="A47" t="s">
        <v>19</v>
      </c>
      <c r="B47" s="9">
        <f>B20/B19*100</f>
        <v>74.397456657517807</v>
      </c>
      <c r="C47" s="9">
        <f t="shared" ref="C47:G47" si="9">C20/C19*100</f>
        <v>146.25356125356126</v>
      </c>
      <c r="D47" s="9">
        <f t="shared" si="9"/>
        <v>0</v>
      </c>
      <c r="E47" s="9">
        <f t="shared" si="9"/>
        <v>217.64705882352939</v>
      </c>
      <c r="F47" s="9">
        <f t="shared" si="9"/>
        <v>58.112195121951217</v>
      </c>
      <c r="G47" s="9">
        <f t="shared" si="9"/>
        <v>38.07740324594257</v>
      </c>
    </row>
    <row r="48" spans="1:7" x14ac:dyDescent="0.25">
      <c r="A48" t="s">
        <v>20</v>
      </c>
      <c r="B48" s="10">
        <f>AVERAGE(B46:B47)</f>
        <v>87.864435417639797</v>
      </c>
      <c r="C48" s="10">
        <f t="shared" ref="C48:G48" si="10">AVERAGE(C46:C47)</f>
        <v>146.29344729344729</v>
      </c>
      <c r="D48" s="10">
        <f t="shared" si="10"/>
        <v>0</v>
      </c>
      <c r="E48" s="10">
        <f t="shared" si="10"/>
        <v>194.7326203208556</v>
      </c>
      <c r="F48" s="10">
        <f t="shared" si="10"/>
        <v>72.846420141620769</v>
      </c>
      <c r="G48" s="10">
        <f t="shared" si="10"/>
        <v>40.091333201918651</v>
      </c>
    </row>
    <row r="49" spans="1:7" x14ac:dyDescent="0.25">
      <c r="B49" s="10"/>
      <c r="C49" s="10"/>
      <c r="D49" s="10"/>
      <c r="E49" s="10"/>
      <c r="F49" s="10"/>
    </row>
    <row r="50" spans="1:7" x14ac:dyDescent="0.25">
      <c r="A50" t="s">
        <v>21</v>
      </c>
      <c r="B50" s="17"/>
      <c r="C50" s="17"/>
      <c r="D50" s="17"/>
      <c r="E50" s="17"/>
      <c r="F50" s="17"/>
    </row>
    <row r="51" spans="1:7" x14ac:dyDescent="0.25">
      <c r="A51" t="s">
        <v>22</v>
      </c>
      <c r="B51" s="10">
        <f>B13/B15*100</f>
        <v>27.848101265822784</v>
      </c>
      <c r="C51" s="10">
        <f t="shared" ref="C51:G51" si="11">C13/C15*100</f>
        <v>50.663589151759957</v>
      </c>
      <c r="D51" s="10">
        <f t="shared" si="11"/>
        <v>0</v>
      </c>
      <c r="E51" s="10">
        <f t="shared" si="11"/>
        <v>72.41379310344827</v>
      </c>
      <c r="F51" s="10">
        <f t="shared" si="11"/>
        <v>13.02158273381295</v>
      </c>
      <c r="G51" s="10">
        <f t="shared" si="11"/>
        <v>15.589353612167301</v>
      </c>
    </row>
    <row r="52" spans="1:7" x14ac:dyDescent="0.25">
      <c r="A52" t="s">
        <v>23</v>
      </c>
      <c r="B52" s="10">
        <f>B20/B21*100</f>
        <v>29.251987472898094</v>
      </c>
      <c r="C52" s="10">
        <f t="shared" ref="C52:G52" si="12">C20/C21*100</f>
        <v>51.334999999999994</v>
      </c>
      <c r="D52" s="10">
        <f t="shared" si="12"/>
        <v>0</v>
      </c>
      <c r="E52" s="10">
        <f t="shared" si="12"/>
        <v>70.88122605363985</v>
      </c>
      <c r="F52" s="10">
        <f t="shared" si="12"/>
        <v>23.826000000000001</v>
      </c>
      <c r="G52" s="10">
        <f t="shared" si="12"/>
        <v>14.498494691807954</v>
      </c>
    </row>
    <row r="53" spans="1:7" x14ac:dyDescent="0.25">
      <c r="A53" t="s">
        <v>24</v>
      </c>
      <c r="B53" s="10">
        <f>(B51+B52)/2</f>
        <v>28.550044369360439</v>
      </c>
      <c r="C53" s="10">
        <f t="shared" ref="C53:G53" si="13">(C51+C52)/2</f>
        <v>50.999294575879972</v>
      </c>
      <c r="D53" s="10">
        <f t="shared" si="13"/>
        <v>0</v>
      </c>
      <c r="E53" s="10">
        <f t="shared" si="13"/>
        <v>71.64750957854406</v>
      </c>
      <c r="F53" s="10">
        <f t="shared" si="13"/>
        <v>18.423791366906475</v>
      </c>
      <c r="G53" s="10">
        <f t="shared" si="13"/>
        <v>15.043924151987628</v>
      </c>
    </row>
    <row r="54" spans="1:7" x14ac:dyDescent="0.25">
      <c r="B54" s="17"/>
      <c r="C54" s="17"/>
      <c r="D54" s="17"/>
      <c r="E54" s="17"/>
      <c r="F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  <c r="G55" s="10"/>
    </row>
    <row r="56" spans="1:7" x14ac:dyDescent="0.25">
      <c r="B56" s="17"/>
      <c r="C56" s="17"/>
      <c r="D56" s="17"/>
      <c r="E56" s="17"/>
      <c r="F56" s="17"/>
    </row>
    <row r="57" spans="1:7" x14ac:dyDescent="0.25">
      <c r="A57" t="s">
        <v>26</v>
      </c>
      <c r="B57" s="17"/>
      <c r="C57" s="17"/>
      <c r="D57" s="17"/>
      <c r="E57" s="17"/>
      <c r="F57" s="17"/>
    </row>
    <row r="58" spans="1:7" x14ac:dyDescent="0.25">
      <c r="A58" t="s">
        <v>27</v>
      </c>
      <c r="B58" s="10">
        <f>((B13/B10)-1)*100</f>
        <v>153.23741007194243</v>
      </c>
      <c r="C58" s="10">
        <f t="shared" ref="C58:G58" si="14">((C13/C10)-1)*100</f>
        <v>445.34161490683226</v>
      </c>
      <c r="D58" s="10" t="e">
        <f t="shared" si="14"/>
        <v>#DIV/0!</v>
      </c>
      <c r="E58" s="10">
        <f t="shared" si="14"/>
        <v>220.33898305084745</v>
      </c>
      <c r="F58" s="10">
        <f t="shared" si="14"/>
        <v>-25.718194254445969</v>
      </c>
      <c r="G58" s="10" t="e">
        <f t="shared" si="14"/>
        <v>#DIV/0!</v>
      </c>
    </row>
    <row r="59" spans="1:7" x14ac:dyDescent="0.25">
      <c r="A59" t="s">
        <v>28</v>
      </c>
      <c r="B59" s="10">
        <f>((B35/B34)-1)*100</f>
        <v>64.312309435700968</v>
      </c>
      <c r="C59" s="10">
        <f t="shared" ref="C59:G59" si="15">((C35/C34)-1)*100</f>
        <v>459.75919262441823</v>
      </c>
      <c r="D59" s="10">
        <f t="shared" si="15"/>
        <v>-100</v>
      </c>
      <c r="E59" s="10">
        <f t="shared" si="15"/>
        <v>363.44990681832786</v>
      </c>
      <c r="F59" s="10">
        <f t="shared" si="15"/>
        <v>-4.9897191902229849</v>
      </c>
      <c r="G59" s="10" t="e">
        <f t="shared" si="15"/>
        <v>#DIV/0!</v>
      </c>
    </row>
    <row r="60" spans="1:7" x14ac:dyDescent="0.25">
      <c r="A60" t="s">
        <v>29</v>
      </c>
      <c r="B60" s="10">
        <f>((B37/B36)-1)*100</f>
        <v>-35.115309626243082</v>
      </c>
      <c r="C60" s="10">
        <f t="shared" ref="C60:G60" si="16">((C37/C36)-1)*100</f>
        <v>2.6437699459354702</v>
      </c>
      <c r="D60" s="10" t="e">
        <f t="shared" si="16"/>
        <v>#DIV/0!</v>
      </c>
      <c r="E60" s="10">
        <f t="shared" si="16"/>
        <v>44.67483863640922</v>
      </c>
      <c r="F60" s="10">
        <f t="shared" si="16"/>
        <v>27.90518466288583</v>
      </c>
      <c r="G60" s="10" t="e">
        <f t="shared" si="16"/>
        <v>#DIV/0!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  <c r="B62" s="17"/>
      <c r="C62" s="17"/>
      <c r="D62" s="17"/>
      <c r="E62" s="17"/>
      <c r="F62" s="17"/>
    </row>
    <row r="63" spans="1:7" x14ac:dyDescent="0.25">
      <c r="A63" t="s">
        <v>76</v>
      </c>
      <c r="B63" s="15">
        <f>B19/(B12*3)</f>
        <v>383703.97025308863</v>
      </c>
      <c r="C63" s="15">
        <f t="shared" ref="C63:G63" si="17">C19/(C12*3)</f>
        <v>175500</v>
      </c>
      <c r="D63" s="15">
        <f t="shared" si="17"/>
        <v>184285.71428571429</v>
      </c>
      <c r="E63" s="15">
        <f t="shared" si="17"/>
        <v>139090.90909090909</v>
      </c>
      <c r="F63" s="15">
        <f t="shared" si="17"/>
        <v>1102150.5376344086</v>
      </c>
      <c r="G63" s="15">
        <f t="shared" si="17"/>
        <v>185083.4403080873</v>
      </c>
    </row>
    <row r="64" spans="1:7" x14ac:dyDescent="0.25">
      <c r="A64" t="s">
        <v>77</v>
      </c>
      <c r="B64" s="15">
        <f>B20/(B13*3)</f>
        <v>281715.19886363635</v>
      </c>
      <c r="C64" s="15">
        <f t="shared" ref="C64:G64" si="18">C20/(C13*3)</f>
        <v>175404.32801822323</v>
      </c>
      <c r="D64" s="15" t="e">
        <f t="shared" si="18"/>
        <v>#DIV/0!</v>
      </c>
      <c r="E64" s="15">
        <f t="shared" si="18"/>
        <v>176190.47619047618</v>
      </c>
      <c r="F64" s="15">
        <f t="shared" si="18"/>
        <v>731307.55064456724</v>
      </c>
      <c r="G64" s="15">
        <f t="shared" si="18"/>
        <v>167378.04878048779</v>
      </c>
    </row>
    <row r="65" spans="1:8" x14ac:dyDescent="0.25">
      <c r="A65" s="23" t="s">
        <v>37</v>
      </c>
      <c r="B65" s="24">
        <f>B20/B14</f>
        <v>180256.75982731197</v>
      </c>
      <c r="C65" s="24">
        <f t="shared" ref="C65:G65" si="19">C20/C14</f>
        <v>179807.35551663747</v>
      </c>
      <c r="D65" s="24" t="e">
        <f t="shared" si="19"/>
        <v>#DIV/0!</v>
      </c>
      <c r="E65" s="24">
        <f t="shared" si="19"/>
        <v>177442.27353463587</v>
      </c>
      <c r="F65" s="24">
        <f t="shared" si="19"/>
        <v>180883.69268144548</v>
      </c>
      <c r="G65" s="24">
        <f t="shared" si="19"/>
        <v>180000</v>
      </c>
    </row>
    <row r="66" spans="1:8" x14ac:dyDescent="0.25">
      <c r="A66" t="s">
        <v>31</v>
      </c>
      <c r="B66" s="10">
        <f>(B63/B64)*B48</f>
        <v>119.67381543412448</v>
      </c>
      <c r="C66" s="10">
        <f t="shared" ref="C66:G66" si="20">(C63/C64)*C48</f>
        <v>146.37324112853477</v>
      </c>
      <c r="D66" s="10" t="e">
        <f t="shared" si="20"/>
        <v>#DIV/0!</v>
      </c>
      <c r="E66" s="10">
        <f t="shared" si="20"/>
        <v>153.72872459236095</v>
      </c>
      <c r="F66" s="10">
        <f t="shared" si="20"/>
        <v>109.78653379561653</v>
      </c>
      <c r="G66" s="10">
        <f t="shared" si="20"/>
        <v>44.332228327505561</v>
      </c>
    </row>
    <row r="67" spans="1:8" x14ac:dyDescent="0.25">
      <c r="A67" t="s">
        <v>70</v>
      </c>
      <c r="B67" s="10">
        <f>B19/B12</f>
        <v>1151111.910759266</v>
      </c>
      <c r="C67" s="10">
        <f t="shared" ref="C67:G67" si="21">C19/C12</f>
        <v>526500</v>
      </c>
      <c r="D67" s="10">
        <f t="shared" si="21"/>
        <v>552857.14285714284</v>
      </c>
      <c r="E67" s="10">
        <f t="shared" si="21"/>
        <v>417272.72727272729</v>
      </c>
      <c r="F67" s="10">
        <f t="shared" si="21"/>
        <v>3306451.6129032257</v>
      </c>
      <c r="G67" s="10">
        <f t="shared" si="21"/>
        <v>555250.32092426182</v>
      </c>
    </row>
    <row r="68" spans="1:8" x14ac:dyDescent="0.25">
      <c r="A68" t="s">
        <v>71</v>
      </c>
      <c r="B68" s="10">
        <f>B20/B13</f>
        <v>845145.59659090906</v>
      </c>
      <c r="C68" s="10">
        <f t="shared" ref="C68:G68" si="22">C20/C13</f>
        <v>526212.98405466974</v>
      </c>
      <c r="D68" s="10" t="e">
        <f t="shared" si="22"/>
        <v>#DIV/0!</v>
      </c>
      <c r="E68" s="10">
        <f t="shared" si="22"/>
        <v>528571.42857142852</v>
      </c>
      <c r="F68" s="10">
        <f t="shared" si="22"/>
        <v>2193922.6519337017</v>
      </c>
      <c r="G68" s="10">
        <f t="shared" si="22"/>
        <v>502134.14634146343</v>
      </c>
    </row>
    <row r="69" spans="1:8" x14ac:dyDescent="0.25">
      <c r="B69" s="10"/>
      <c r="C69" s="10"/>
      <c r="D69" s="10"/>
      <c r="E69" s="10"/>
      <c r="F69" s="10"/>
    </row>
    <row r="70" spans="1:8" x14ac:dyDescent="0.25">
      <c r="A70" t="s">
        <v>32</v>
      </c>
      <c r="B70" s="10"/>
      <c r="C70" s="10"/>
      <c r="D70" s="10"/>
      <c r="E70" s="10"/>
      <c r="F70" s="10"/>
    </row>
    <row r="71" spans="1:8" x14ac:dyDescent="0.25">
      <c r="A71" t="s">
        <v>33</v>
      </c>
      <c r="B71" s="10">
        <f>(B26/B25)*100</f>
        <v>70.603250467342306</v>
      </c>
      <c r="C71" s="10"/>
      <c r="D71" s="10"/>
      <c r="E71" s="10"/>
      <c r="F71" s="10"/>
      <c r="H71" s="7"/>
    </row>
    <row r="72" spans="1:8" x14ac:dyDescent="0.25">
      <c r="A72" t="s">
        <v>34</v>
      </c>
      <c r="B72" s="10">
        <f>(B20/B26)*100</f>
        <v>105.37398230968206</v>
      </c>
      <c r="C72" s="10"/>
      <c r="D72" s="10"/>
      <c r="E72" s="10"/>
      <c r="F72" s="10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87</v>
      </c>
    </row>
    <row r="77" spans="1:8" x14ac:dyDescent="0.25">
      <c r="A77" t="s">
        <v>88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131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6" width="18" customWidth="1"/>
    <col min="7" max="7" width="15" customWidth="1"/>
    <col min="9" max="9" width="15.140625" bestFit="1" customWidth="1"/>
    <col min="10" max="10" width="11.5703125" bestFit="1" customWidth="1"/>
    <col min="11" max="11" width="14.140625" bestFit="1" customWidth="1"/>
    <col min="12" max="12" width="16.85546875" bestFit="1" customWidth="1"/>
  </cols>
  <sheetData>
    <row r="2" spans="1:8" ht="15.75" x14ac:dyDescent="0.25">
      <c r="A2" s="47" t="s">
        <v>105</v>
      </c>
      <c r="B2" s="47"/>
      <c r="C2" s="47"/>
      <c r="D2" s="47"/>
      <c r="E2" s="47"/>
      <c r="F2" s="47"/>
      <c r="G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5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129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56</v>
      </c>
      <c r="B10" s="15">
        <f>SUM(C10:G10)</f>
        <v>2421</v>
      </c>
      <c r="C10" s="15">
        <v>1642</v>
      </c>
      <c r="D10" s="15">
        <v>0</v>
      </c>
      <c r="E10" s="15">
        <v>66</v>
      </c>
      <c r="F10" s="15">
        <v>713</v>
      </c>
      <c r="G10" s="15">
        <v>0</v>
      </c>
    </row>
    <row r="11" spans="1:8" x14ac:dyDescent="0.25">
      <c r="A11" s="18" t="s">
        <v>36</v>
      </c>
      <c r="B11" s="15">
        <f t="shared" ref="B11:B22" si="0">SUM(C11:G11)</f>
        <v>11860</v>
      </c>
      <c r="C11" s="15">
        <v>4800</v>
      </c>
      <c r="D11" s="15">
        <v>0</v>
      </c>
      <c r="E11" s="15">
        <v>321</v>
      </c>
      <c r="F11" s="15">
        <v>6739</v>
      </c>
      <c r="G11" s="15">
        <v>0</v>
      </c>
    </row>
    <row r="12" spans="1:8" x14ac:dyDescent="0.25">
      <c r="A12" s="41" t="s">
        <v>106</v>
      </c>
      <c r="B12" s="15">
        <f t="shared" si="0"/>
        <v>472</v>
      </c>
      <c r="C12" s="15">
        <v>400</v>
      </c>
      <c r="D12" s="15">
        <v>41</v>
      </c>
      <c r="E12" s="15">
        <v>31</v>
      </c>
      <c r="F12" s="15">
        <v>0</v>
      </c>
      <c r="G12" s="15">
        <v>0</v>
      </c>
      <c r="H12" s="15"/>
    </row>
    <row r="13" spans="1:8" x14ac:dyDescent="0.25">
      <c r="A13" s="41" t="s">
        <v>107</v>
      </c>
      <c r="B13" s="15">
        <f t="shared" si="0"/>
        <v>1846</v>
      </c>
      <c r="C13" s="15">
        <v>1001</v>
      </c>
      <c r="D13" s="15">
        <v>37</v>
      </c>
      <c r="E13" s="15">
        <v>95</v>
      </c>
      <c r="F13" s="15">
        <v>257</v>
      </c>
      <c r="G13" s="15">
        <v>456</v>
      </c>
    </row>
    <row r="14" spans="1:8" x14ac:dyDescent="0.25">
      <c r="A14" s="30" t="s">
        <v>36</v>
      </c>
      <c r="B14" s="15">
        <f t="shared" si="0"/>
        <v>12386</v>
      </c>
      <c r="C14" s="15">
        <v>4495</v>
      </c>
      <c r="D14" s="15">
        <v>90</v>
      </c>
      <c r="E14" s="15">
        <v>427</v>
      </c>
      <c r="F14" s="15">
        <v>5745</v>
      </c>
      <c r="G14" s="15">
        <v>1629</v>
      </c>
    </row>
    <row r="15" spans="1:8" x14ac:dyDescent="0.25">
      <c r="A15" s="41" t="s">
        <v>82</v>
      </c>
      <c r="B15" s="15">
        <f t="shared" si="0"/>
        <v>10112</v>
      </c>
      <c r="C15" s="15">
        <v>3466</v>
      </c>
      <c r="D15" s="44">
        <v>111</v>
      </c>
      <c r="E15" s="15">
        <v>261</v>
      </c>
      <c r="F15" s="15">
        <v>4170</v>
      </c>
      <c r="G15" s="15">
        <v>2104</v>
      </c>
      <c r="H15" s="7"/>
    </row>
    <row r="16" spans="1:8" x14ac:dyDescent="0.25">
      <c r="B16" s="15"/>
    </row>
    <row r="17" spans="1:12" x14ac:dyDescent="0.25">
      <c r="A17" s="5" t="s">
        <v>8</v>
      </c>
      <c r="B17" s="15"/>
    </row>
    <row r="18" spans="1:12" x14ac:dyDescent="0.25">
      <c r="A18" s="3" t="s">
        <v>56</v>
      </c>
      <c r="B18" s="15">
        <f t="shared" si="0"/>
        <v>2127818750</v>
      </c>
      <c r="C18" s="15">
        <v>816681250</v>
      </c>
      <c r="D18" s="21">
        <v>0</v>
      </c>
      <c r="E18" s="21">
        <v>43837500</v>
      </c>
      <c r="F18" s="21">
        <v>1267300000</v>
      </c>
      <c r="G18" s="20">
        <v>0</v>
      </c>
    </row>
    <row r="19" spans="1:12" x14ac:dyDescent="0.25">
      <c r="A19" s="41" t="s">
        <v>55</v>
      </c>
      <c r="B19" s="15">
        <f t="shared" si="0"/>
        <v>1394320000</v>
      </c>
      <c r="C19" s="42">
        <v>407700000</v>
      </c>
      <c r="D19" s="15">
        <v>46440000</v>
      </c>
      <c r="E19" s="21">
        <v>43740000</v>
      </c>
      <c r="F19" s="20">
        <v>760000000</v>
      </c>
      <c r="G19" s="20">
        <v>136440000</v>
      </c>
      <c r="H19" s="7"/>
    </row>
    <row r="20" spans="1:12" x14ac:dyDescent="0.25">
      <c r="A20" s="41" t="s">
        <v>107</v>
      </c>
      <c r="B20" s="15">
        <f t="shared" si="0"/>
        <v>2230010000</v>
      </c>
      <c r="C20" s="37">
        <v>809100000</v>
      </c>
      <c r="D20" s="37">
        <v>12420000</v>
      </c>
      <c r="E20" s="46">
        <v>69930000</v>
      </c>
      <c r="F20" s="37">
        <v>1044800000</v>
      </c>
      <c r="G20" s="20">
        <v>293760000</v>
      </c>
      <c r="I20" s="36"/>
      <c r="J20" s="36"/>
      <c r="K20" s="36"/>
      <c r="L20" s="36"/>
    </row>
    <row r="21" spans="1:12" x14ac:dyDescent="0.25">
      <c r="A21" s="41" t="s">
        <v>82</v>
      </c>
      <c r="B21" s="15">
        <f t="shared" si="0"/>
        <v>8135960000</v>
      </c>
      <c r="C21" s="15">
        <v>1800000000</v>
      </c>
      <c r="D21" s="44">
        <v>59040000</v>
      </c>
      <c r="E21" s="21">
        <v>140940000</v>
      </c>
      <c r="F21" s="15">
        <v>5000000000</v>
      </c>
      <c r="G21" s="15">
        <v>1135980000</v>
      </c>
      <c r="H21" s="7"/>
    </row>
    <row r="22" spans="1:12" x14ac:dyDescent="0.25">
      <c r="A22" s="41" t="s">
        <v>108</v>
      </c>
      <c r="B22" s="15">
        <f t="shared" si="0"/>
        <v>2230010000</v>
      </c>
      <c r="C22" s="15">
        <f>C20</f>
        <v>809100000</v>
      </c>
      <c r="D22" s="15">
        <f t="shared" ref="D22:F22" si="1">D20</f>
        <v>12420000</v>
      </c>
      <c r="E22" s="15">
        <f t="shared" si="1"/>
        <v>69930000</v>
      </c>
      <c r="F22" s="15">
        <f t="shared" si="1"/>
        <v>1044800000</v>
      </c>
      <c r="G22" s="15">
        <f>G20</f>
        <v>293760000</v>
      </c>
    </row>
    <row r="23" spans="1:12" x14ac:dyDescent="0.25">
      <c r="B23" s="15"/>
      <c r="C23" s="4"/>
      <c r="D23" s="4"/>
      <c r="E23" s="4"/>
      <c r="F23" s="4"/>
      <c r="G23" s="14"/>
    </row>
    <row r="24" spans="1:12" x14ac:dyDescent="0.25">
      <c r="A24" t="s">
        <v>9</v>
      </c>
      <c r="B24" s="15"/>
      <c r="C24" s="15"/>
      <c r="D24" s="15"/>
      <c r="E24" s="15"/>
      <c r="F24" s="15"/>
      <c r="G24" s="16"/>
    </row>
    <row r="25" spans="1:12" x14ac:dyDescent="0.25">
      <c r="A25" s="6" t="s">
        <v>106</v>
      </c>
      <c r="B25" s="15">
        <f>B19</f>
        <v>1394320000</v>
      </c>
      <c r="C25" s="15"/>
      <c r="D25" s="15"/>
      <c r="E25" s="15"/>
      <c r="F25" s="15"/>
      <c r="G25" s="15"/>
      <c r="H25" s="7"/>
    </row>
    <row r="26" spans="1:12" x14ac:dyDescent="0.25">
      <c r="A26" s="6" t="s">
        <v>107</v>
      </c>
      <c r="B26" s="15">
        <v>2258555620.5</v>
      </c>
      <c r="C26" s="15"/>
      <c r="D26" s="15"/>
      <c r="E26" s="15"/>
      <c r="F26" s="15"/>
      <c r="G26" s="16"/>
      <c r="H26" s="7"/>
    </row>
    <row r="27" spans="1:12" x14ac:dyDescent="0.25">
      <c r="B27" s="17"/>
      <c r="C27" s="17"/>
      <c r="D27" s="17"/>
      <c r="E27" s="17"/>
      <c r="F27" s="17"/>
      <c r="G27" s="17"/>
    </row>
    <row r="28" spans="1:12" x14ac:dyDescent="0.25">
      <c r="A28" t="s">
        <v>10</v>
      </c>
      <c r="B28" s="17"/>
      <c r="C28" s="17"/>
      <c r="D28" s="17"/>
      <c r="E28" s="17"/>
      <c r="F28" s="17"/>
      <c r="G28" s="17"/>
    </row>
    <row r="29" spans="1:12" x14ac:dyDescent="0.25">
      <c r="A29" t="s">
        <v>57</v>
      </c>
      <c r="B29" s="14">
        <v>1.62</v>
      </c>
      <c r="C29" s="14">
        <v>1.62</v>
      </c>
      <c r="D29" s="14">
        <v>1.62</v>
      </c>
      <c r="E29" s="14">
        <v>1.62</v>
      </c>
      <c r="F29" s="14">
        <v>1.62</v>
      </c>
      <c r="G29" s="14">
        <v>1.62</v>
      </c>
    </row>
    <row r="30" spans="1:12" x14ac:dyDescent="0.25">
      <c r="A30" t="s">
        <v>109</v>
      </c>
      <c r="B30" s="14">
        <v>1.71</v>
      </c>
      <c r="C30" s="14">
        <v>1.71</v>
      </c>
      <c r="D30" s="14">
        <v>1.71</v>
      </c>
      <c r="E30" s="14">
        <v>1.71</v>
      </c>
      <c r="F30" s="14">
        <v>1.71</v>
      </c>
      <c r="G30" s="14">
        <v>1.71</v>
      </c>
    </row>
    <row r="31" spans="1:12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2" spans="1:12" x14ac:dyDescent="0.25">
      <c r="B32" s="17"/>
      <c r="C32" s="17"/>
      <c r="D32" s="17"/>
      <c r="E32" s="17"/>
      <c r="F32" s="17"/>
      <c r="G32" s="17"/>
    </row>
    <row r="33" spans="1:7" x14ac:dyDescent="0.25">
      <c r="A33" t="s">
        <v>12</v>
      </c>
      <c r="B33" s="17"/>
      <c r="C33" s="17"/>
      <c r="D33" s="17"/>
      <c r="E33" s="17"/>
      <c r="F33" s="17"/>
      <c r="G33" s="17"/>
    </row>
    <row r="34" spans="1:7" x14ac:dyDescent="0.25">
      <c r="A34" t="s">
        <v>58</v>
      </c>
      <c r="B34" s="15">
        <f>B18/B29</f>
        <v>1313468364.1975307</v>
      </c>
      <c r="C34" s="15">
        <f t="shared" ref="C34:G34" si="2">C18/C29</f>
        <v>504124228.39506167</v>
      </c>
      <c r="D34" s="15">
        <f t="shared" si="2"/>
        <v>0</v>
      </c>
      <c r="E34" s="15">
        <f t="shared" si="2"/>
        <v>27060185.185185183</v>
      </c>
      <c r="F34" s="15">
        <f t="shared" si="2"/>
        <v>782283950.61728394</v>
      </c>
      <c r="G34" s="15">
        <f t="shared" si="2"/>
        <v>0</v>
      </c>
    </row>
    <row r="35" spans="1:7" x14ac:dyDescent="0.25">
      <c r="A35" t="s">
        <v>110</v>
      </c>
      <c r="B35" s="15">
        <f>B20/B30</f>
        <v>1304099415.2046783</v>
      </c>
      <c r="C35" s="15">
        <f t="shared" ref="C35:G35" si="3">C20/C30</f>
        <v>473157894.7368421</v>
      </c>
      <c r="D35" s="15">
        <f t="shared" si="3"/>
        <v>7263157.8947368423</v>
      </c>
      <c r="E35" s="15">
        <f t="shared" si="3"/>
        <v>40894736.842105262</v>
      </c>
      <c r="F35" s="15">
        <f t="shared" si="3"/>
        <v>610994152.04678369</v>
      </c>
      <c r="G35" s="15">
        <f t="shared" si="3"/>
        <v>171789473.68421054</v>
      </c>
    </row>
    <row r="36" spans="1:7" x14ac:dyDescent="0.25">
      <c r="A36" t="s">
        <v>59</v>
      </c>
      <c r="B36" s="15">
        <f>B34/B10</f>
        <v>542531.33589323866</v>
      </c>
      <c r="C36" s="15">
        <f t="shared" ref="C36:G36" si="4">C34/C10</f>
        <v>307018.4094976015</v>
      </c>
      <c r="D36" s="15" t="e">
        <f t="shared" si="4"/>
        <v>#DIV/0!</v>
      </c>
      <c r="E36" s="15">
        <f t="shared" si="4"/>
        <v>410002.80583613913</v>
      </c>
      <c r="F36" s="15">
        <f t="shared" si="4"/>
        <v>1097172.4412584628</v>
      </c>
      <c r="G36" s="15" t="e">
        <f t="shared" si="4"/>
        <v>#DIV/0!</v>
      </c>
    </row>
    <row r="37" spans="1:7" x14ac:dyDescent="0.25">
      <c r="A37" t="s">
        <v>111</v>
      </c>
      <c r="B37" s="15">
        <f>B35/B13</f>
        <v>706446.05374034576</v>
      </c>
      <c r="C37" s="15">
        <f t="shared" ref="C37:G37" si="5">C35/C13</f>
        <v>472685.20952731476</v>
      </c>
      <c r="D37" s="15">
        <f t="shared" si="5"/>
        <v>196301.56472261736</v>
      </c>
      <c r="E37" s="15">
        <f t="shared" si="5"/>
        <v>430470.91412742384</v>
      </c>
      <c r="F37" s="15">
        <f t="shared" si="5"/>
        <v>2377409.1519330107</v>
      </c>
      <c r="G37" s="15">
        <f t="shared" si="5"/>
        <v>376731.30193905818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0.39694887601234574</v>
      </c>
      <c r="C42" s="9">
        <f t="shared" ref="C42:G42" si="6">C12/C31*100</f>
        <v>0.46608095826245016</v>
      </c>
      <c r="D42" s="9">
        <f t="shared" si="6"/>
        <v>4.7773298221901142E-2</v>
      </c>
      <c r="E42" s="9">
        <f t="shared" si="6"/>
        <v>3.6121274265339884E-2</v>
      </c>
      <c r="F42" s="9">
        <f t="shared" si="6"/>
        <v>0</v>
      </c>
      <c r="G42" s="9">
        <f t="shared" si="6"/>
        <v>0</v>
      </c>
    </row>
    <row r="43" spans="1:7" x14ac:dyDescent="0.25">
      <c r="A43" t="s">
        <v>16</v>
      </c>
      <c r="B43" s="9">
        <f>B13/B31*100</f>
        <v>1.5524737820313355</v>
      </c>
      <c r="C43" s="9">
        <f t="shared" ref="C43:G43" si="7">C13/C31*100</f>
        <v>1.1663675980517816</v>
      </c>
      <c r="D43" s="9">
        <f t="shared" si="7"/>
        <v>4.3112488639276643E-2</v>
      </c>
      <c r="E43" s="9">
        <f t="shared" si="7"/>
        <v>0.11069422758733193</v>
      </c>
      <c r="F43" s="9">
        <f t="shared" si="7"/>
        <v>0.77678706362399885</v>
      </c>
      <c r="G43" s="9">
        <f t="shared" si="7"/>
        <v>0.53133229241919322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391.10169491525426</v>
      </c>
      <c r="C46" s="9">
        <f t="shared" ref="C46:G46" si="8">C13/C12*100</f>
        <v>250.25</v>
      </c>
      <c r="D46" s="9">
        <f t="shared" si="8"/>
        <v>90.243902439024396</v>
      </c>
      <c r="E46" s="9">
        <f t="shared" si="8"/>
        <v>306.45161290322579</v>
      </c>
      <c r="F46" s="9" t="e">
        <f t="shared" si="8"/>
        <v>#DIV/0!</v>
      </c>
      <c r="G46" s="9" t="e">
        <f t="shared" si="8"/>
        <v>#DIV/0!</v>
      </c>
    </row>
    <row r="47" spans="1:7" x14ac:dyDescent="0.25">
      <c r="A47" t="s">
        <v>19</v>
      </c>
      <c r="B47" s="9">
        <f>B20/B19*100</f>
        <v>159.93530896781226</v>
      </c>
      <c r="C47" s="9">
        <f t="shared" ref="C47:G47" si="9">C20/C19*100</f>
        <v>198.45474613686534</v>
      </c>
      <c r="D47" s="9">
        <f t="shared" si="9"/>
        <v>26.744186046511626</v>
      </c>
      <c r="E47" s="9">
        <f t="shared" si="9"/>
        <v>159.87654320987653</v>
      </c>
      <c r="F47" s="9">
        <f t="shared" si="9"/>
        <v>137.47368421052633</v>
      </c>
      <c r="G47" s="9">
        <f t="shared" si="9"/>
        <v>215.3034300791557</v>
      </c>
    </row>
    <row r="48" spans="1:7" x14ac:dyDescent="0.25">
      <c r="A48" t="s">
        <v>20</v>
      </c>
      <c r="B48" s="10">
        <f>AVERAGE(B46:B47)</f>
        <v>275.51850194153326</v>
      </c>
      <c r="C48" s="10">
        <f t="shared" ref="C48:G48" si="10">AVERAGE(C46:C47)</f>
        <v>224.35237306843266</v>
      </c>
      <c r="D48" s="10">
        <f t="shared" si="10"/>
        <v>58.494044242768013</v>
      </c>
      <c r="E48" s="10">
        <f t="shared" si="10"/>
        <v>233.16407805655115</v>
      </c>
      <c r="F48" s="10" t="e">
        <f t="shared" si="10"/>
        <v>#DIV/0!</v>
      </c>
      <c r="G48" s="10" t="e">
        <f t="shared" si="10"/>
        <v>#DIV/0!</v>
      </c>
    </row>
    <row r="49" spans="1:7" x14ac:dyDescent="0.25">
      <c r="B49" s="10"/>
      <c r="C49" s="10"/>
      <c r="D49" s="10"/>
      <c r="E49" s="10"/>
      <c r="F49" s="10"/>
    </row>
    <row r="50" spans="1:7" x14ac:dyDescent="0.25">
      <c r="A50" t="s">
        <v>21</v>
      </c>
      <c r="B50" s="17"/>
      <c r="C50" s="17"/>
      <c r="D50" s="17"/>
      <c r="E50" s="17"/>
      <c r="F50" s="17"/>
    </row>
    <row r="51" spans="1:7" x14ac:dyDescent="0.25">
      <c r="A51" t="s">
        <v>22</v>
      </c>
      <c r="B51" s="10">
        <f>B13/B15*100</f>
        <v>18.255537974683545</v>
      </c>
      <c r="C51" s="10">
        <f t="shared" ref="C51:G51" si="11">C13/C15*100</f>
        <v>28.880553952683208</v>
      </c>
      <c r="D51" s="10">
        <f t="shared" si="11"/>
        <v>33.333333333333329</v>
      </c>
      <c r="E51" s="10">
        <f t="shared" si="11"/>
        <v>36.398467432950191</v>
      </c>
      <c r="F51" s="10">
        <f t="shared" si="11"/>
        <v>6.1630695443645083</v>
      </c>
      <c r="G51" s="10">
        <f t="shared" si="11"/>
        <v>21.673003802281368</v>
      </c>
    </row>
    <row r="52" spans="1:7" x14ac:dyDescent="0.25">
      <c r="A52" t="s">
        <v>23</v>
      </c>
      <c r="B52" s="10">
        <f>B20/B21*100</f>
        <v>27.409303880550052</v>
      </c>
      <c r="C52" s="10">
        <f t="shared" ref="C52:G52" si="12">C20/C21*100</f>
        <v>44.95</v>
      </c>
      <c r="D52" s="10">
        <f t="shared" si="12"/>
        <v>21.036585365853657</v>
      </c>
      <c r="E52" s="10">
        <f t="shared" si="12"/>
        <v>49.616858237547895</v>
      </c>
      <c r="F52" s="10">
        <f t="shared" si="12"/>
        <v>20.896000000000001</v>
      </c>
      <c r="G52" s="10">
        <f t="shared" si="12"/>
        <v>25.859610204405008</v>
      </c>
    </row>
    <row r="53" spans="1:7" x14ac:dyDescent="0.25">
      <c r="A53" t="s">
        <v>24</v>
      </c>
      <c r="B53" s="10">
        <f>(B51+B52)/2</f>
        <v>22.832420927616798</v>
      </c>
      <c r="C53" s="10">
        <f t="shared" ref="C53:G53" si="13">(C51+C52)/2</f>
        <v>36.915276976341602</v>
      </c>
      <c r="D53" s="10">
        <f t="shared" si="13"/>
        <v>27.184959349593491</v>
      </c>
      <c r="E53" s="10">
        <f t="shared" si="13"/>
        <v>43.007662835249043</v>
      </c>
      <c r="F53" s="10">
        <f t="shared" si="13"/>
        <v>13.529534772182254</v>
      </c>
      <c r="G53" s="10">
        <f t="shared" si="13"/>
        <v>23.766307003343186</v>
      </c>
    </row>
    <row r="54" spans="1:7" x14ac:dyDescent="0.25">
      <c r="B54" s="17"/>
      <c r="C54" s="17"/>
      <c r="D54" s="17"/>
      <c r="E54" s="17"/>
      <c r="F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  <c r="G55" s="10"/>
    </row>
    <row r="56" spans="1:7" x14ac:dyDescent="0.25">
      <c r="B56" s="17"/>
      <c r="C56" s="17"/>
      <c r="D56" s="17"/>
      <c r="E56" s="17"/>
      <c r="F56" s="17"/>
    </row>
    <row r="57" spans="1:7" x14ac:dyDescent="0.25">
      <c r="A57" t="s">
        <v>26</v>
      </c>
      <c r="B57" s="17"/>
      <c r="C57" s="17"/>
      <c r="D57" s="17"/>
      <c r="E57" s="17"/>
      <c r="F57" s="17"/>
    </row>
    <row r="58" spans="1:7" x14ac:dyDescent="0.25">
      <c r="A58" t="s">
        <v>27</v>
      </c>
      <c r="B58" s="10">
        <f>((B13/B10)-1)*100</f>
        <v>-23.750516315572078</v>
      </c>
      <c r="C58" s="10">
        <f t="shared" ref="C58:G58" si="14">((C13/C10)-1)*100</f>
        <v>-39.03775883069428</v>
      </c>
      <c r="D58" s="10" t="e">
        <f t="shared" si="14"/>
        <v>#DIV/0!</v>
      </c>
      <c r="E58" s="10">
        <f t="shared" si="14"/>
        <v>43.939393939393945</v>
      </c>
      <c r="F58" s="10">
        <f t="shared" si="14"/>
        <v>-63.955119214586254</v>
      </c>
      <c r="G58" s="10" t="e">
        <f t="shared" si="14"/>
        <v>#DIV/0!</v>
      </c>
    </row>
    <row r="59" spans="1:7" x14ac:dyDescent="0.25">
      <c r="A59" t="s">
        <v>28</v>
      </c>
      <c r="B59" s="10">
        <f>((B35/B34)-1)*100</f>
        <v>-0.71329841267828709</v>
      </c>
      <c r="C59" s="10">
        <f t="shared" ref="C59:F59" si="15">((C35/C34)-1)*100</f>
        <v>-6.1425997629204421</v>
      </c>
      <c r="D59" s="10" t="e">
        <f t="shared" si="15"/>
        <v>#DIV/0!</v>
      </c>
      <c r="E59" s="10">
        <f t="shared" si="15"/>
        <v>51.125118184683281</v>
      </c>
      <c r="F59" s="10">
        <f t="shared" si="15"/>
        <v>-21.896115654084301</v>
      </c>
      <c r="G59" s="10" t="e">
        <f t="shared" ref="G59" si="16">((G35/G34)-1)*100</f>
        <v>#DIV/0!</v>
      </c>
    </row>
    <row r="60" spans="1:7" x14ac:dyDescent="0.25">
      <c r="A60" t="s">
        <v>29</v>
      </c>
      <c r="B60" s="10">
        <f>((B37/B36)-1)*100</f>
        <v>30.212949373188437</v>
      </c>
      <c r="C60" s="10">
        <f t="shared" ref="C60:G60" si="17">((C37/C36)-1)*100</f>
        <v>53.959891297986637</v>
      </c>
      <c r="D60" s="10" t="e">
        <f t="shared" si="17"/>
        <v>#DIV/0!</v>
      </c>
      <c r="E60" s="10">
        <f t="shared" si="17"/>
        <v>4.9921873704115383</v>
      </c>
      <c r="F60" s="10">
        <f t="shared" si="17"/>
        <v>116.68509548108128</v>
      </c>
      <c r="G60" s="10" t="e">
        <f t="shared" si="17"/>
        <v>#DIV/0!</v>
      </c>
    </row>
    <row r="61" spans="1:7" x14ac:dyDescent="0.25">
      <c r="B61" s="10"/>
      <c r="C61" s="10"/>
      <c r="D61" s="10"/>
      <c r="E61" s="10"/>
      <c r="F61" s="10"/>
    </row>
    <row r="62" spans="1:7" x14ac:dyDescent="0.25">
      <c r="A62" t="s">
        <v>30</v>
      </c>
      <c r="B62" s="17"/>
      <c r="C62" s="17"/>
      <c r="D62" s="17"/>
      <c r="E62" s="17"/>
      <c r="F62" s="17"/>
    </row>
    <row r="63" spans="1:7" x14ac:dyDescent="0.25">
      <c r="A63" t="s">
        <v>76</v>
      </c>
      <c r="B63" s="15">
        <f>B19/(B12*3)</f>
        <v>984689.26553672319</v>
      </c>
      <c r="C63" s="15">
        <f t="shared" ref="C63:G63" si="18">C19/(C12*3)</f>
        <v>339750</v>
      </c>
      <c r="D63" s="15">
        <f t="shared" si="18"/>
        <v>377560.97560975607</v>
      </c>
      <c r="E63" s="15">
        <f t="shared" si="18"/>
        <v>470322.58064516127</v>
      </c>
      <c r="F63" s="15" t="e">
        <f t="shared" si="18"/>
        <v>#DIV/0!</v>
      </c>
      <c r="G63" s="15" t="e">
        <f t="shared" si="18"/>
        <v>#DIV/0!</v>
      </c>
    </row>
    <row r="64" spans="1:7" x14ac:dyDescent="0.25">
      <c r="A64" t="s">
        <v>77</v>
      </c>
      <c r="B64" s="15">
        <f>B20/(B13*3)</f>
        <v>402674.25063199713</v>
      </c>
      <c r="C64" s="15">
        <f t="shared" ref="C64:G64" si="19">C20/(C13*3)</f>
        <v>269430.56943056942</v>
      </c>
      <c r="D64" s="15">
        <f t="shared" si="19"/>
        <v>111891.89189189189</v>
      </c>
      <c r="E64" s="15">
        <f t="shared" si="19"/>
        <v>245368.42105263157</v>
      </c>
      <c r="F64" s="15">
        <f t="shared" si="19"/>
        <v>1355123.2166018158</v>
      </c>
      <c r="G64" s="15">
        <f t="shared" si="19"/>
        <v>214736.84210526315</v>
      </c>
    </row>
    <row r="65" spans="1:8" x14ac:dyDescent="0.25">
      <c r="A65" s="23" t="s">
        <v>37</v>
      </c>
      <c r="B65" s="24">
        <f>B20/B14</f>
        <v>180042.79024705311</v>
      </c>
      <c r="C65" s="24">
        <f t="shared" ref="C65:G65" si="20">C20/C14</f>
        <v>180000</v>
      </c>
      <c r="D65" s="24">
        <f t="shared" si="20"/>
        <v>138000</v>
      </c>
      <c r="E65" s="24">
        <f t="shared" si="20"/>
        <v>163770.49180327868</v>
      </c>
      <c r="F65" s="24">
        <f t="shared" si="20"/>
        <v>181862.48912097476</v>
      </c>
      <c r="G65" s="24">
        <f t="shared" si="20"/>
        <v>180331.49171270718</v>
      </c>
    </row>
    <row r="66" spans="1:8" x14ac:dyDescent="0.25">
      <c r="A66" t="s">
        <v>31</v>
      </c>
      <c r="B66" s="10">
        <f>(B63/B64)*B48</f>
        <v>673.74586503304147</v>
      </c>
      <c r="C66" s="10">
        <f t="shared" ref="C66:G66" si="21">(C63/C64)*C48</f>
        <v>282.90672031423804</v>
      </c>
      <c r="D66" s="10">
        <f t="shared" si="21"/>
        <v>197.37863073222462</v>
      </c>
      <c r="E66" s="10">
        <f t="shared" si="21"/>
        <v>446.92927653385505</v>
      </c>
      <c r="F66" s="10" t="e">
        <f t="shared" si="21"/>
        <v>#DIV/0!</v>
      </c>
      <c r="G66" s="10" t="e">
        <f t="shared" si="21"/>
        <v>#DIV/0!</v>
      </c>
    </row>
    <row r="67" spans="1:8" x14ac:dyDescent="0.25">
      <c r="A67" t="s">
        <v>70</v>
      </c>
      <c r="B67" s="10">
        <f>B19/B12</f>
        <v>2954067.7966101696</v>
      </c>
      <c r="C67" s="10">
        <f t="shared" ref="C67:G67" si="22">C19/C12</f>
        <v>1019250</v>
      </c>
      <c r="D67" s="10">
        <f t="shared" si="22"/>
        <v>1132682.9268292682</v>
      </c>
      <c r="E67" s="10">
        <f t="shared" si="22"/>
        <v>1410967.7419354839</v>
      </c>
      <c r="F67" s="10" t="e">
        <f t="shared" si="22"/>
        <v>#DIV/0!</v>
      </c>
      <c r="G67" s="10" t="e">
        <f t="shared" si="22"/>
        <v>#DIV/0!</v>
      </c>
    </row>
    <row r="68" spans="1:8" x14ac:dyDescent="0.25">
      <c r="A68" t="s">
        <v>71</v>
      </c>
      <c r="B68" s="10">
        <f>B20/B13</f>
        <v>1208022.7518959914</v>
      </c>
      <c r="C68" s="10">
        <f t="shared" ref="C68:G68" si="23">C20/C13</f>
        <v>808291.70829170826</v>
      </c>
      <c r="D68" s="10">
        <f t="shared" si="23"/>
        <v>335675.67567567568</v>
      </c>
      <c r="E68" s="10">
        <f t="shared" si="23"/>
        <v>736105.26315789472</v>
      </c>
      <c r="F68" s="10">
        <f t="shared" si="23"/>
        <v>4065369.6498054476</v>
      </c>
      <c r="G68" s="10">
        <f t="shared" si="23"/>
        <v>644210.52631578944</v>
      </c>
    </row>
    <row r="69" spans="1:8" x14ac:dyDescent="0.25">
      <c r="B69" s="10"/>
      <c r="C69" s="10"/>
      <c r="D69" s="10"/>
      <c r="E69" s="10"/>
      <c r="F69" s="10"/>
    </row>
    <row r="70" spans="1:8" x14ac:dyDescent="0.25">
      <c r="A70" t="s">
        <v>32</v>
      </c>
      <c r="B70" s="10"/>
      <c r="C70" s="10"/>
      <c r="D70" s="10"/>
      <c r="E70" s="10"/>
      <c r="F70" s="10"/>
    </row>
    <row r="71" spans="1:8" x14ac:dyDescent="0.25">
      <c r="A71" t="s">
        <v>33</v>
      </c>
      <c r="B71" s="10">
        <f>(B26/B25)*100</f>
        <v>161.98258796402547</v>
      </c>
      <c r="C71" s="10"/>
      <c r="D71" s="10"/>
      <c r="E71" s="10"/>
      <c r="F71" s="10"/>
      <c r="H71" s="7"/>
    </row>
    <row r="72" spans="1:8" x14ac:dyDescent="0.25">
      <c r="A72" t="s">
        <v>34</v>
      </c>
      <c r="B72" s="10">
        <f>(B20/B26)*100</f>
        <v>98.736111688332898</v>
      </c>
      <c r="C72" s="10"/>
      <c r="D72" s="10"/>
      <c r="E72" s="10"/>
      <c r="F72" s="10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87</v>
      </c>
    </row>
    <row r="77" spans="1:8" x14ac:dyDescent="0.25">
      <c r="A77" t="s">
        <v>88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131</v>
      </c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zoomScale="80" zoomScaleNormal="80" workbookViewId="0">
      <selection activeCell="G19" sqref="G19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7.85546875" customWidth="1"/>
  </cols>
  <sheetData>
    <row r="2" spans="1:7" ht="15.75" x14ac:dyDescent="0.25">
      <c r="A2" s="47" t="s">
        <v>112</v>
      </c>
      <c r="B2" s="47"/>
      <c r="C2" s="47"/>
      <c r="D2" s="47"/>
      <c r="E2" s="47"/>
      <c r="F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8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1" t="s">
        <v>129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60</v>
      </c>
      <c r="B10" s="4">
        <f>SUM(C10:G10)</f>
        <v>2997</v>
      </c>
      <c r="C10" s="4">
        <f>+'I trimestre'!C10+'II Trimestre'!C10</f>
        <v>696</v>
      </c>
      <c r="D10" s="4">
        <f>+'I trimestre'!D10+'II Trimestre'!D10</f>
        <v>27</v>
      </c>
      <c r="E10" s="4">
        <f>+'I trimestre'!E10+'II Trimestre'!E10</f>
        <v>45</v>
      </c>
      <c r="F10" s="4">
        <f>+'I trimestre'!F10+'II Trimestre'!F10</f>
        <v>2229</v>
      </c>
      <c r="G10" s="4">
        <f>+'I trimestre'!G10+'II Trimestre'!G10</f>
        <v>0</v>
      </c>
    </row>
    <row r="11" spans="1:7" x14ac:dyDescent="0.25">
      <c r="A11" s="18" t="s">
        <v>36</v>
      </c>
      <c r="B11" s="4">
        <f t="shared" ref="B11:B22" si="0">SUM(C11:G11)</f>
        <v>10434</v>
      </c>
      <c r="C11" s="4">
        <f>+'I trimestre'!C11+'II Trimestre'!C11</f>
        <v>1466</v>
      </c>
      <c r="D11" s="4">
        <f>+'I trimestre'!D11+'II Trimestre'!D11</f>
        <v>74</v>
      </c>
      <c r="E11" s="4">
        <f>+'I trimestre'!E11+'II Trimestre'!E11</f>
        <v>127</v>
      </c>
      <c r="F11" s="4">
        <f>+'I trimestre'!F11+'II Trimestre'!F11</f>
        <v>8767</v>
      </c>
      <c r="G11" s="4">
        <f>+'I trimestre'!G11+'II Trimestre'!G11</f>
        <v>0</v>
      </c>
    </row>
    <row r="12" spans="1:7" x14ac:dyDescent="0.25">
      <c r="A12" s="41" t="s">
        <v>113</v>
      </c>
      <c r="B12" s="15">
        <f t="shared" si="0"/>
        <v>6981</v>
      </c>
      <c r="C12" s="15">
        <f>+'I trimestre'!C12+'II Trimestre'!C12</f>
        <v>1866</v>
      </c>
      <c r="D12" s="15">
        <f>+'I trimestre'!D12+'II Trimestre'!D12</f>
        <v>120</v>
      </c>
      <c r="E12" s="15">
        <f>+'I trimestre'!E12+'II Trimestre'!E12</f>
        <v>120</v>
      </c>
      <c r="F12" s="15">
        <f>+'I trimestre'!F12+'II Trimestre'!F12</f>
        <v>3550</v>
      </c>
      <c r="G12" s="15">
        <f>+'I trimestre'!G12+'II Trimestre'!G12</f>
        <v>1325</v>
      </c>
    </row>
    <row r="13" spans="1:7" x14ac:dyDescent="0.25">
      <c r="A13" s="41" t="s">
        <v>114</v>
      </c>
      <c r="B13" s="15">
        <f t="shared" si="0"/>
        <v>4563</v>
      </c>
      <c r="C13" s="15">
        <f>+'I trimestre'!C13+'II Trimestre'!C13</f>
        <v>1414</v>
      </c>
      <c r="D13" s="15">
        <f>+'I trimestre'!D13+'II Trimestre'!D13</f>
        <v>0</v>
      </c>
      <c r="E13" s="15">
        <f>+'I trimestre'!E13+'II Trimestre'!E13</f>
        <v>112</v>
      </c>
      <c r="F13" s="15">
        <f>+'I trimestre'!F13+'II Trimestre'!F13</f>
        <v>2823</v>
      </c>
      <c r="G13" s="15">
        <f>+'I trimestre'!G13+'II Trimestre'!G13</f>
        <v>214</v>
      </c>
    </row>
    <row r="14" spans="1:7" x14ac:dyDescent="0.25">
      <c r="A14" s="30" t="s">
        <v>36</v>
      </c>
      <c r="B14" s="15">
        <f t="shared" si="0"/>
        <v>14881</v>
      </c>
      <c r="C14" s="15">
        <f>+'I trimestre'!C14+'II Trimestre'!C14</f>
        <v>3248</v>
      </c>
      <c r="D14" s="15">
        <f>+'I trimestre'!D14+'II Trimestre'!D14</f>
        <v>0</v>
      </c>
      <c r="E14" s="15">
        <f>+'I trimestre'!E14+'II Trimestre'!E14</f>
        <v>229</v>
      </c>
      <c r="F14" s="15">
        <f>+'I trimestre'!F14+'II Trimestre'!F14</f>
        <v>10889</v>
      </c>
      <c r="G14" s="15">
        <f>+'I trimestre'!G14+'II Trimestre'!G14</f>
        <v>515</v>
      </c>
    </row>
    <row r="15" spans="1:7" x14ac:dyDescent="0.25">
      <c r="A15" s="41" t="s">
        <v>82</v>
      </c>
      <c r="B15" s="15">
        <f t="shared" si="0"/>
        <v>10111</v>
      </c>
      <c r="C15" s="15">
        <f>+'II Trimestre'!C15</f>
        <v>3466</v>
      </c>
      <c r="D15" s="15">
        <f>+'II Trimestre'!D15</f>
        <v>185</v>
      </c>
      <c r="E15" s="15">
        <f>+'II Trimestre'!E15</f>
        <v>186</v>
      </c>
      <c r="F15" s="15">
        <f>+'II Trimestre'!F15</f>
        <v>4170</v>
      </c>
      <c r="G15" s="15">
        <f>+'II Trimestre'!G15</f>
        <v>2104</v>
      </c>
    </row>
    <row r="16" spans="1:7" x14ac:dyDescent="0.25">
      <c r="A16" s="17"/>
      <c r="B16" s="15"/>
      <c r="C16" s="17"/>
      <c r="D16" s="17"/>
      <c r="E16" s="17"/>
      <c r="F16" s="17"/>
      <c r="G16" s="17"/>
    </row>
    <row r="17" spans="1:10" x14ac:dyDescent="0.25">
      <c r="A17" s="43" t="s">
        <v>8</v>
      </c>
      <c r="B17" s="15"/>
      <c r="C17" s="17"/>
      <c r="D17" s="17"/>
      <c r="E17" s="17"/>
      <c r="F17" s="17"/>
      <c r="G17" s="17"/>
    </row>
    <row r="18" spans="1:10" x14ac:dyDescent="0.25">
      <c r="A18" s="41" t="s">
        <v>115</v>
      </c>
      <c r="B18" s="15">
        <f t="shared" si="0"/>
        <v>1992943750</v>
      </c>
      <c r="C18" s="15">
        <f>+'I trimestre'!C18+'II Trimestre'!C18</f>
        <v>252043750</v>
      </c>
      <c r="D18" s="15">
        <f>+'I trimestre'!D18+'II Trimestre'!D18</f>
        <v>10412500</v>
      </c>
      <c r="E18" s="15">
        <f>+'I trimestre'!E18+'II Trimestre'!E18</f>
        <v>18287500</v>
      </c>
      <c r="F18" s="15">
        <f>+'I trimestre'!F18+'II Trimestre'!F18</f>
        <v>1712200000</v>
      </c>
      <c r="G18" s="15">
        <f>+'I trimestre'!G18+'II Trimestre'!G18</f>
        <v>0</v>
      </c>
    </row>
    <row r="19" spans="1:10" x14ac:dyDescent="0.25">
      <c r="A19" s="41" t="s">
        <v>113</v>
      </c>
      <c r="B19" s="15">
        <f t="shared" si="0"/>
        <v>3620100000</v>
      </c>
      <c r="C19" s="15">
        <f>+'I trimestre'!C19+'II Trimestre'!C19</f>
        <v>760500000</v>
      </c>
      <c r="D19" s="15">
        <f>+'I trimestre'!D19+'II Trimestre'!D19</f>
        <v>51300000</v>
      </c>
      <c r="E19" s="15">
        <f>+'I trimestre'!E19+'II Trimestre'!E19</f>
        <v>51300000</v>
      </c>
      <c r="F19" s="15">
        <f>+'I trimestre'!F19+'II Trimestre'!F19</f>
        <v>2190000000</v>
      </c>
      <c r="G19" s="15">
        <f>+'I trimestre'!G19+'II Trimestre'!G19</f>
        <v>567000000</v>
      </c>
    </row>
    <row r="20" spans="1:10" x14ac:dyDescent="0.25">
      <c r="A20" s="41" t="s">
        <v>114</v>
      </c>
      <c r="B20" s="15">
        <f t="shared" si="0"/>
        <v>2762610000</v>
      </c>
      <c r="C20" s="15">
        <f>+'I trimestre'!C20+'II Trimestre'!C20</f>
        <v>580050000</v>
      </c>
      <c r="D20" s="15">
        <f>+'I trimestre'!D20+'II Trimestre'!D20</f>
        <v>0</v>
      </c>
      <c r="E20" s="15">
        <f>+'I trimestre'!E20+'II Trimestre'!E20</f>
        <v>40860000</v>
      </c>
      <c r="F20" s="15">
        <f>+'I trimestre'!F20+'II Trimestre'!F20</f>
        <v>2049000000</v>
      </c>
      <c r="G20" s="15">
        <f>+'I trimestre'!G20+'II Trimestre'!G20</f>
        <v>92700000</v>
      </c>
    </row>
    <row r="21" spans="1:10" x14ac:dyDescent="0.25">
      <c r="A21" s="41" t="s">
        <v>82</v>
      </c>
      <c r="B21" s="15">
        <f t="shared" si="0"/>
        <v>8135780000</v>
      </c>
      <c r="C21" s="15">
        <f>+'II Trimestre'!C21</f>
        <v>1800000000</v>
      </c>
      <c r="D21" s="15">
        <f>+'II Trimestre'!D21</f>
        <v>99900000</v>
      </c>
      <c r="E21" s="15">
        <f>+'II Trimestre'!E21</f>
        <v>99900000</v>
      </c>
      <c r="F21" s="15">
        <f>+'II Trimestre'!F21</f>
        <v>5000000000</v>
      </c>
      <c r="G21" s="15">
        <f>+'II Trimestre'!G21</f>
        <v>1135980000</v>
      </c>
    </row>
    <row r="22" spans="1:10" x14ac:dyDescent="0.25">
      <c r="A22" s="41" t="s">
        <v>116</v>
      </c>
      <c r="B22" s="15">
        <f t="shared" si="0"/>
        <v>2762610000</v>
      </c>
      <c r="C22" s="15">
        <f>+C20</f>
        <v>580050000</v>
      </c>
      <c r="D22" s="15">
        <f t="shared" ref="D22:F22" si="1">+D20</f>
        <v>0</v>
      </c>
      <c r="E22" s="15">
        <f t="shared" si="1"/>
        <v>40860000</v>
      </c>
      <c r="F22" s="15">
        <f t="shared" si="1"/>
        <v>2049000000</v>
      </c>
      <c r="G22" s="15">
        <f>+G20</f>
        <v>92700000</v>
      </c>
      <c r="H22" s="4"/>
    </row>
    <row r="23" spans="1:10" x14ac:dyDescent="0.25">
      <c r="B23" s="4"/>
      <c r="C23" s="4"/>
      <c r="D23" s="4"/>
      <c r="E23" s="4"/>
      <c r="F23" s="14"/>
    </row>
    <row r="24" spans="1:10" x14ac:dyDescent="0.25">
      <c r="A24" t="s">
        <v>9</v>
      </c>
      <c r="B24" s="15"/>
      <c r="C24" s="15"/>
      <c r="D24" s="15"/>
      <c r="E24" s="15"/>
      <c r="F24" s="16"/>
    </row>
    <row r="25" spans="1:10" x14ac:dyDescent="0.25">
      <c r="A25" s="6" t="s">
        <v>113</v>
      </c>
      <c r="B25" s="15">
        <f>B19</f>
        <v>3620100000</v>
      </c>
      <c r="C25" s="15"/>
      <c r="D25" s="15"/>
      <c r="E25" s="15"/>
      <c r="F25" s="15"/>
      <c r="G25" s="7"/>
      <c r="J25" t="s">
        <v>132</v>
      </c>
    </row>
    <row r="26" spans="1:10" x14ac:dyDescent="0.25">
      <c r="A26" s="6" t="s">
        <v>114</v>
      </c>
      <c r="B26" s="15">
        <f>+'I trimestre'!B26+'II Trimestre'!B26</f>
        <v>3618965000</v>
      </c>
      <c r="C26" s="15"/>
      <c r="D26" s="15"/>
      <c r="E26" s="15"/>
      <c r="F26" s="16"/>
      <c r="G26" s="7"/>
    </row>
    <row r="27" spans="1:10" x14ac:dyDescent="0.25">
      <c r="B27" s="17"/>
      <c r="C27" s="17"/>
      <c r="D27" s="17"/>
      <c r="E27" s="17"/>
      <c r="F27" s="17"/>
    </row>
    <row r="28" spans="1:10" x14ac:dyDescent="0.25">
      <c r="A28" t="s">
        <v>10</v>
      </c>
      <c r="B28" s="17"/>
      <c r="C28" s="17"/>
      <c r="D28" s="17"/>
      <c r="E28" s="17"/>
      <c r="F28" s="17"/>
    </row>
    <row r="29" spans="1:10" x14ac:dyDescent="0.25">
      <c r="A29" t="s">
        <v>61</v>
      </c>
      <c r="B29" s="14">
        <v>1.61</v>
      </c>
      <c r="C29" s="14">
        <v>1.61</v>
      </c>
      <c r="D29" s="14">
        <v>1.61</v>
      </c>
      <c r="E29" s="14">
        <v>1.61</v>
      </c>
      <c r="F29" s="14">
        <v>1.61</v>
      </c>
      <c r="G29" s="14">
        <v>1.61</v>
      </c>
    </row>
    <row r="30" spans="1:10" x14ac:dyDescent="0.25">
      <c r="A30" t="s">
        <v>117</v>
      </c>
      <c r="B30" s="14">
        <v>1.67</v>
      </c>
      <c r="C30" s="14">
        <v>1.67</v>
      </c>
      <c r="D30" s="14">
        <v>1.67</v>
      </c>
      <c r="E30" s="14">
        <v>1.67</v>
      </c>
      <c r="F30" s="14">
        <v>1.67</v>
      </c>
      <c r="G30" s="14">
        <v>1.67</v>
      </c>
    </row>
    <row r="31" spans="1:10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2" spans="1:10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62</v>
      </c>
      <c r="B34" s="15">
        <f>B18/B29</f>
        <v>1237853260.8695652</v>
      </c>
      <c r="C34" s="15">
        <f t="shared" ref="C34:G34" si="2">C18/C29</f>
        <v>156548913.04347825</v>
      </c>
      <c r="D34" s="15">
        <f t="shared" si="2"/>
        <v>6467391.3043478252</v>
      </c>
      <c r="E34" s="15">
        <f t="shared" si="2"/>
        <v>11358695.652173912</v>
      </c>
      <c r="F34" s="15">
        <f t="shared" si="2"/>
        <v>1063478260.8695651</v>
      </c>
      <c r="G34" s="15">
        <f t="shared" si="2"/>
        <v>0</v>
      </c>
    </row>
    <row r="35" spans="1:7" x14ac:dyDescent="0.25">
      <c r="A35" t="s">
        <v>118</v>
      </c>
      <c r="B35" s="15">
        <f>B20/B30</f>
        <v>1654257485.0299401</v>
      </c>
      <c r="C35" s="15">
        <f t="shared" ref="C35:G35" si="3">C20/C30</f>
        <v>347335329.34131736</v>
      </c>
      <c r="D35" s="15">
        <f t="shared" si="3"/>
        <v>0</v>
      </c>
      <c r="E35" s="15">
        <f t="shared" si="3"/>
        <v>24467065.868263476</v>
      </c>
      <c r="F35" s="15">
        <f t="shared" si="3"/>
        <v>1226946107.7844312</v>
      </c>
      <c r="G35" s="15">
        <f t="shared" si="3"/>
        <v>55508982.035928145</v>
      </c>
    </row>
    <row r="36" spans="1:7" x14ac:dyDescent="0.25">
      <c r="A36" t="s">
        <v>63</v>
      </c>
      <c r="B36" s="15">
        <f>B34/B10</f>
        <v>413030.78440759599</v>
      </c>
      <c r="C36" s="15">
        <f t="shared" ref="C36:G36" si="4">C34/C10</f>
        <v>224926.5992003998</v>
      </c>
      <c r="D36" s="15">
        <f t="shared" si="4"/>
        <v>239533.01127214168</v>
      </c>
      <c r="E36" s="15">
        <f t="shared" si="4"/>
        <v>252415.45893719804</v>
      </c>
      <c r="F36" s="15">
        <f t="shared" si="4"/>
        <v>477110.03179433162</v>
      </c>
      <c r="G36" s="15" t="e">
        <f t="shared" si="4"/>
        <v>#DIV/0!</v>
      </c>
    </row>
    <row r="37" spans="1:7" x14ac:dyDescent="0.25">
      <c r="A37" t="s">
        <v>119</v>
      </c>
      <c r="B37" s="15">
        <f>B35/B13</f>
        <v>362537.25291035289</v>
      </c>
      <c r="C37" s="15">
        <f t="shared" ref="C37:G37" si="5">C35/C13</f>
        <v>245640.26120319474</v>
      </c>
      <c r="D37" s="15" t="e">
        <f t="shared" si="5"/>
        <v>#DIV/0!</v>
      </c>
      <c r="E37" s="15">
        <f t="shared" si="5"/>
        <v>218455.94525235245</v>
      </c>
      <c r="F37" s="15">
        <f t="shared" si="5"/>
        <v>434624.90534340462</v>
      </c>
      <c r="G37" s="15">
        <f t="shared" si="5"/>
        <v>259387.76652302872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5.87097479542836</v>
      </c>
      <c r="C42" s="9">
        <f t="shared" ref="C42:G42" si="6">C12/C31*100</f>
        <v>2.1742676702943298</v>
      </c>
      <c r="D42" s="9">
        <f t="shared" si="6"/>
        <v>0.13982428747873504</v>
      </c>
      <c r="E42" s="9">
        <f t="shared" si="6"/>
        <v>0.13982428747873504</v>
      </c>
      <c r="F42" s="9">
        <f t="shared" si="6"/>
        <v>10.729938038385974</v>
      </c>
      <c r="G42" s="9">
        <f t="shared" si="6"/>
        <v>1.5438931742443662</v>
      </c>
    </row>
    <row r="43" spans="1:7" x14ac:dyDescent="0.25">
      <c r="A43" t="s">
        <v>16</v>
      </c>
      <c r="B43" s="9">
        <f>B13/B31*100</f>
        <v>3.8374527992464698</v>
      </c>
      <c r="C43" s="9">
        <f t="shared" ref="C43:G43" si="7">C13/C31*100</f>
        <v>1.6475961874577612</v>
      </c>
      <c r="D43" s="9">
        <f t="shared" si="7"/>
        <v>0</v>
      </c>
      <c r="E43" s="9">
        <f t="shared" si="7"/>
        <v>0.13050266831348606</v>
      </c>
      <c r="F43" s="9">
        <f t="shared" si="7"/>
        <v>8.5325676288348191</v>
      </c>
      <c r="G43" s="9">
        <f t="shared" si="7"/>
        <v>0.24935331267041086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65.363128491620117</v>
      </c>
      <c r="C46" s="9">
        <f t="shared" ref="C46:G46" si="8">C13/C12*100</f>
        <v>75.777063236870319</v>
      </c>
      <c r="D46" s="9">
        <f t="shared" si="8"/>
        <v>0</v>
      </c>
      <c r="E46" s="9">
        <f t="shared" si="8"/>
        <v>93.333333333333329</v>
      </c>
      <c r="F46" s="9">
        <f t="shared" si="8"/>
        <v>79.521126760563376</v>
      </c>
      <c r="G46" s="9">
        <f t="shared" si="8"/>
        <v>16.150943396226413</v>
      </c>
    </row>
    <row r="47" spans="1:7" x14ac:dyDescent="0.25">
      <c r="A47" t="s">
        <v>19</v>
      </c>
      <c r="B47" s="9">
        <f>B20/B19*100</f>
        <v>76.313085273887467</v>
      </c>
      <c r="C47" s="9">
        <f t="shared" ref="C47:G47" si="9">C20/C19*100</f>
        <v>76.272189349112423</v>
      </c>
      <c r="D47" s="9">
        <f t="shared" si="9"/>
        <v>0</v>
      </c>
      <c r="E47" s="9">
        <f t="shared" si="9"/>
        <v>79.649122807017548</v>
      </c>
      <c r="F47" s="9">
        <f t="shared" si="9"/>
        <v>93.561643835616437</v>
      </c>
      <c r="G47" s="9">
        <f t="shared" si="9"/>
        <v>16.349206349206348</v>
      </c>
    </row>
    <row r="48" spans="1:7" x14ac:dyDescent="0.25">
      <c r="A48" t="s">
        <v>20</v>
      </c>
      <c r="B48" s="10">
        <f>AVERAGE(B46:B47)</f>
        <v>70.838106882753792</v>
      </c>
      <c r="C48" s="10">
        <f t="shared" ref="C48:G48" si="10">AVERAGE(C46:C47)</f>
        <v>76.024626292991371</v>
      </c>
      <c r="D48" s="10">
        <f t="shared" si="10"/>
        <v>0</v>
      </c>
      <c r="E48" s="10">
        <f t="shared" si="10"/>
        <v>86.491228070175438</v>
      </c>
      <c r="F48" s="10">
        <f t="shared" si="10"/>
        <v>86.541385298089907</v>
      </c>
      <c r="G48" s="10">
        <f t="shared" si="10"/>
        <v>16.250074872716382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45.129067352388489</v>
      </c>
      <c r="C51" s="10">
        <f t="shared" ref="C51:G51" si="11">C13/C15*100</f>
        <v>40.796306982111943</v>
      </c>
      <c r="D51" s="10">
        <f t="shared" si="11"/>
        <v>0</v>
      </c>
      <c r="E51" s="10">
        <f t="shared" si="11"/>
        <v>60.215053763440864</v>
      </c>
      <c r="F51" s="10">
        <f t="shared" si="11"/>
        <v>67.697841726618705</v>
      </c>
      <c r="G51" s="10">
        <f t="shared" si="11"/>
        <v>10.171102661596958</v>
      </c>
    </row>
    <row r="52" spans="1:7" x14ac:dyDescent="0.25">
      <c r="A52" t="s">
        <v>23</v>
      </c>
      <c r="B52" s="10">
        <f>B20/B21*100</f>
        <v>33.956301669907496</v>
      </c>
      <c r="C52" s="10">
        <f t="shared" ref="C52:G52" si="12">C20/C21*100</f>
        <v>32.225000000000001</v>
      </c>
      <c r="D52" s="10">
        <f t="shared" si="12"/>
        <v>0</v>
      </c>
      <c r="E52" s="10">
        <f t="shared" si="12"/>
        <v>40.900900900900901</v>
      </c>
      <c r="F52" s="10">
        <f t="shared" si="12"/>
        <v>40.98</v>
      </c>
      <c r="G52" s="10">
        <f t="shared" si="12"/>
        <v>8.1603549358263354</v>
      </c>
    </row>
    <row r="53" spans="1:7" x14ac:dyDescent="0.25">
      <c r="A53" t="s">
        <v>24</v>
      </c>
      <c r="B53" s="10">
        <f>(B51+B52)/2</f>
        <v>39.542684511147996</v>
      </c>
      <c r="C53" s="10">
        <f t="shared" ref="C53:G53" si="13">(C51+C52)/2</f>
        <v>36.510653491055976</v>
      </c>
      <c r="D53" s="10">
        <f t="shared" si="13"/>
        <v>0</v>
      </c>
      <c r="E53" s="10">
        <f t="shared" si="13"/>
        <v>50.557977332170879</v>
      </c>
      <c r="F53" s="10">
        <f t="shared" si="13"/>
        <v>54.338920863309355</v>
      </c>
      <c r="G53" s="10">
        <f t="shared" si="13"/>
        <v>9.1657287987116476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52.252252252252248</v>
      </c>
      <c r="C58" s="10">
        <f t="shared" ref="C58:G58" si="14">((C13/C10)-1)*100</f>
        <v>103.16091954022988</v>
      </c>
      <c r="D58" s="10">
        <f t="shared" si="14"/>
        <v>-100</v>
      </c>
      <c r="E58" s="10">
        <f t="shared" si="14"/>
        <v>148.88888888888889</v>
      </c>
      <c r="F58" s="10">
        <f t="shared" si="14"/>
        <v>26.648721399730825</v>
      </c>
      <c r="G58" s="10" t="e">
        <f t="shared" si="14"/>
        <v>#DIV/0!</v>
      </c>
    </row>
    <row r="59" spans="1:7" x14ac:dyDescent="0.25">
      <c r="A59" t="s">
        <v>28</v>
      </c>
      <c r="B59" s="10">
        <f>((B35/B34)-1)*100</f>
        <v>33.639223430074416</v>
      </c>
      <c r="C59" s="10">
        <f t="shared" ref="C59:G59" si="15">((C35/C34)-1)*100</f>
        <v>121.87016350912133</v>
      </c>
      <c r="D59" s="10">
        <f t="shared" si="15"/>
        <v>-100</v>
      </c>
      <c r="E59" s="10">
        <f t="shared" si="15"/>
        <v>115.4038334813627</v>
      </c>
      <c r="F59" s="10">
        <f t="shared" si="15"/>
        <v>15.371056741790357</v>
      </c>
      <c r="G59" s="10" t="e">
        <f t="shared" si="15"/>
        <v>#DIV/0!</v>
      </c>
    </row>
    <row r="60" spans="1:7" x14ac:dyDescent="0.25">
      <c r="A60" t="s">
        <v>29</v>
      </c>
      <c r="B60" s="10">
        <f>((B37/B36)-1)*100</f>
        <v>-12.225125439418571</v>
      </c>
      <c r="C60" s="10">
        <f t="shared" ref="C60:G60" si="16">((C37/C36)-1)*100</f>
        <v>9.2090762392845971</v>
      </c>
      <c r="D60" s="10" t="e">
        <f t="shared" si="16"/>
        <v>#DIV/0!</v>
      </c>
      <c r="E60" s="10">
        <f t="shared" si="16"/>
        <v>-13.453816904809646</v>
      </c>
      <c r="F60" s="10">
        <f t="shared" si="16"/>
        <v>-8.9046810210943406</v>
      </c>
      <c r="G60" s="10" t="e">
        <f t="shared" si="16"/>
        <v>#DIV/0!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t="s">
        <v>76</v>
      </c>
      <c r="B63" s="37">
        <f>B19/(B12*3)</f>
        <v>172854.89184930525</v>
      </c>
      <c r="C63" s="37">
        <f t="shared" ref="C63:G63" si="17">C19/(C12*3)</f>
        <v>135852.09003215434</v>
      </c>
      <c r="D63" s="37">
        <f t="shared" si="17"/>
        <v>142500</v>
      </c>
      <c r="E63" s="37">
        <f t="shared" si="17"/>
        <v>142500</v>
      </c>
      <c r="F63" s="37">
        <f t="shared" si="17"/>
        <v>205633.80281690141</v>
      </c>
      <c r="G63" s="37">
        <f t="shared" si="17"/>
        <v>142641.50943396226</v>
      </c>
    </row>
    <row r="64" spans="1:7" x14ac:dyDescent="0.25">
      <c r="A64" t="s">
        <v>77</v>
      </c>
      <c r="B64" s="37">
        <f>B20/(B13*3)</f>
        <v>201812.40412009644</v>
      </c>
      <c r="C64" s="37">
        <f t="shared" ref="C64:G64" si="18">C20/(C13*3)</f>
        <v>136739.74540311174</v>
      </c>
      <c r="D64" s="37" t="e">
        <f t="shared" si="18"/>
        <v>#DIV/0!</v>
      </c>
      <c r="E64" s="37">
        <f t="shared" si="18"/>
        <v>121607.14285714286</v>
      </c>
      <c r="F64" s="37">
        <f t="shared" si="18"/>
        <v>241941.19730782855</v>
      </c>
      <c r="G64" s="37">
        <f t="shared" si="18"/>
        <v>144392.52336448597</v>
      </c>
    </row>
    <row r="65" spans="1:7" x14ac:dyDescent="0.25">
      <c r="A65" s="23" t="s">
        <v>37</v>
      </c>
      <c r="B65" s="24">
        <f>B20/B14</f>
        <v>185646.79793024663</v>
      </c>
      <c r="C65" s="24">
        <f t="shared" ref="C65:G65" si="19">C20/C14</f>
        <v>178586.82266009852</v>
      </c>
      <c r="D65" s="24" t="e">
        <f t="shared" si="19"/>
        <v>#DIV/0!</v>
      </c>
      <c r="E65" s="24">
        <f t="shared" si="19"/>
        <v>178427.94759825329</v>
      </c>
      <c r="F65" s="24">
        <f t="shared" si="19"/>
        <v>188171.5492699054</v>
      </c>
      <c r="G65" s="24">
        <f t="shared" si="19"/>
        <v>180000</v>
      </c>
    </row>
    <row r="66" spans="1:7" x14ac:dyDescent="0.25">
      <c r="A66" t="s">
        <v>31</v>
      </c>
      <c r="B66" s="10">
        <f>(B63/B64)*B48</f>
        <v>60.673739839803069</v>
      </c>
      <c r="C66" s="10">
        <f t="shared" ref="C66:G66" si="20">(C63/C64)*C48</f>
        <v>75.531107253190186</v>
      </c>
      <c r="D66" s="10" t="e">
        <f t="shared" si="20"/>
        <v>#DIV/0!</v>
      </c>
      <c r="E66" s="10">
        <f t="shared" si="20"/>
        <v>101.35095447870778</v>
      </c>
      <c r="F66" s="10">
        <f t="shared" si="20"/>
        <v>73.554377501268519</v>
      </c>
      <c r="G66" s="10">
        <f t="shared" si="20"/>
        <v>16.053014063671903</v>
      </c>
    </row>
    <row r="67" spans="1:7" x14ac:dyDescent="0.25">
      <c r="A67" t="s">
        <v>72</v>
      </c>
      <c r="B67" s="37">
        <f>B19/B12</f>
        <v>518564.67554791574</v>
      </c>
      <c r="C67" s="37">
        <f t="shared" ref="C67:G67" si="21">C19/C12</f>
        <v>407556.27009646303</v>
      </c>
      <c r="D67" s="37">
        <f t="shared" si="21"/>
        <v>427500</v>
      </c>
      <c r="E67" s="37">
        <f t="shared" si="21"/>
        <v>427500</v>
      </c>
      <c r="F67" s="37">
        <f t="shared" si="21"/>
        <v>616901.40845070418</v>
      </c>
      <c r="G67" s="37">
        <f t="shared" si="21"/>
        <v>427924.52830188681</v>
      </c>
    </row>
    <row r="68" spans="1:7" x14ac:dyDescent="0.25">
      <c r="A68" t="s">
        <v>73</v>
      </c>
      <c r="B68" s="37">
        <f>B20/B13</f>
        <v>605437.2123602893</v>
      </c>
      <c r="C68" s="37">
        <f t="shared" ref="C68:G68" si="22">C20/C13</f>
        <v>410219.23620933521</v>
      </c>
      <c r="D68" s="37" t="e">
        <f t="shared" si="22"/>
        <v>#DIV/0!</v>
      </c>
      <c r="E68" s="37">
        <f t="shared" si="22"/>
        <v>364821.42857142858</v>
      </c>
      <c r="F68" s="37">
        <f t="shared" si="22"/>
        <v>725823.59192348563</v>
      </c>
      <c r="G68" s="37">
        <f t="shared" si="22"/>
        <v>433177.57009345794</v>
      </c>
    </row>
    <row r="69" spans="1:7" x14ac:dyDescent="0.25">
      <c r="B69" s="10"/>
      <c r="C69" s="10"/>
      <c r="D69" s="10"/>
      <c r="E69" s="10"/>
    </row>
    <row r="70" spans="1:7" x14ac:dyDescent="0.25">
      <c r="A70" t="s">
        <v>32</v>
      </c>
      <c r="B70" s="10"/>
      <c r="C70" s="10"/>
      <c r="D70" s="10"/>
      <c r="E70" s="10"/>
    </row>
    <row r="71" spans="1:7" x14ac:dyDescent="0.25">
      <c r="A71" t="s">
        <v>33</v>
      </c>
      <c r="B71" s="10">
        <f>(B26/B25)*100</f>
        <v>99.968647274937155</v>
      </c>
      <c r="C71" s="10"/>
      <c r="D71" s="10"/>
      <c r="E71" s="10"/>
      <c r="G71" s="7"/>
    </row>
    <row r="72" spans="1:7" x14ac:dyDescent="0.25">
      <c r="A72" t="s">
        <v>34</v>
      </c>
      <c r="B72" s="10">
        <f>(B20/B26)*100</f>
        <v>76.337019009578711</v>
      </c>
      <c r="C72" s="10"/>
      <c r="D72" s="10"/>
      <c r="E72" s="10"/>
      <c r="G72" s="7"/>
    </row>
    <row r="73" spans="1:7" ht="15.75" thickBot="1" x14ac:dyDescent="0.3">
      <c r="A73" s="11"/>
      <c r="B73" s="11"/>
      <c r="C73" s="11"/>
      <c r="D73" s="11"/>
      <c r="E73" s="11"/>
      <c r="F73" s="11"/>
    </row>
    <row r="74" spans="1:7" ht="15.75" thickTop="1" x14ac:dyDescent="0.25"/>
    <row r="75" spans="1:7" x14ac:dyDescent="0.25">
      <c r="A75" s="13" t="s">
        <v>35</v>
      </c>
    </row>
    <row r="76" spans="1:7" x14ac:dyDescent="0.25">
      <c r="A76" t="s">
        <v>87</v>
      </c>
    </row>
    <row r="77" spans="1:7" x14ac:dyDescent="0.25">
      <c r="A77" t="s">
        <v>88</v>
      </c>
      <c r="B77" s="12"/>
      <c r="C77" s="12"/>
      <c r="D77" s="12"/>
    </row>
    <row r="78" spans="1:7" x14ac:dyDescent="0.25">
      <c r="A78" t="s">
        <v>40</v>
      </c>
    </row>
    <row r="80" spans="1:7" x14ac:dyDescent="0.25">
      <c r="A80" t="s">
        <v>38</v>
      </c>
    </row>
    <row r="81" spans="1:1" x14ac:dyDescent="0.25">
      <c r="A81" s="25"/>
    </row>
    <row r="82" spans="1:1" x14ac:dyDescent="0.25">
      <c r="A82" s="25" t="s">
        <v>39</v>
      </c>
    </row>
    <row r="83" spans="1:1" x14ac:dyDescent="0.25">
      <c r="A83" s="25" t="s">
        <v>41</v>
      </c>
    </row>
    <row r="84" spans="1:1" x14ac:dyDescent="0.25">
      <c r="A84" s="25"/>
    </row>
    <row r="85" spans="1:1" x14ac:dyDescent="0.25">
      <c r="A85" s="25" t="s">
        <v>131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4" zoomScale="80" zoomScaleNormal="80" workbookViewId="0">
      <selection activeCell="F19" sqref="F19"/>
    </sheetView>
  </sheetViews>
  <sheetFormatPr baseColWidth="10" defaultColWidth="11.42578125" defaultRowHeight="15" x14ac:dyDescent="0.25"/>
  <cols>
    <col min="1" max="1" width="45.285156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5.5703125" customWidth="1"/>
  </cols>
  <sheetData>
    <row r="2" spans="1:7" ht="15.75" x14ac:dyDescent="0.25">
      <c r="A2" s="47" t="s">
        <v>120</v>
      </c>
      <c r="B2" s="47"/>
      <c r="C2" s="47"/>
      <c r="D2" s="47"/>
      <c r="E2" s="47"/>
      <c r="F2" s="47"/>
    </row>
    <row r="4" spans="1:7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9"/>
    </row>
    <row r="5" spans="1:7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42</v>
      </c>
      <c r="G5" s="39" t="s">
        <v>129</v>
      </c>
    </row>
    <row r="6" spans="1:7" ht="15.75" thickTop="1" x14ac:dyDescent="0.25"/>
    <row r="7" spans="1:7" x14ac:dyDescent="0.25">
      <c r="A7" s="2" t="s">
        <v>6</v>
      </c>
    </row>
    <row r="9" spans="1:7" x14ac:dyDescent="0.25">
      <c r="A9" t="s">
        <v>7</v>
      </c>
    </row>
    <row r="10" spans="1:7" x14ac:dyDescent="0.25">
      <c r="A10" s="3" t="s">
        <v>51</v>
      </c>
      <c r="B10" s="4">
        <f>SUM(C10:G10)</f>
        <v>4109</v>
      </c>
      <c r="C10" s="4">
        <f>+'I trimestre'!C10+'II Trimestre'!C10+'III Trimestre'!C10</f>
        <v>1018</v>
      </c>
      <c r="D10" s="4">
        <f>+'I trimestre'!D10+'II Trimestre'!D10+'III Trimestre'!D10</f>
        <v>27</v>
      </c>
      <c r="E10" s="4">
        <f>+'I trimestre'!E10+'II Trimestre'!E10+'III Trimestre'!E10</f>
        <v>104</v>
      </c>
      <c r="F10" s="4">
        <f>+'I trimestre'!F10+'II Trimestre'!F10+'III Trimestre'!F10</f>
        <v>2960</v>
      </c>
      <c r="G10" s="4">
        <f>+'I trimestre'!G10+'II Trimestre'!G10+'III Trimestre'!G10</f>
        <v>0</v>
      </c>
    </row>
    <row r="11" spans="1:7" x14ac:dyDescent="0.25">
      <c r="A11" s="18" t="s">
        <v>36</v>
      </c>
      <c r="B11" s="4">
        <f t="shared" ref="B11:B22" si="0">SUM(C11:G11)</f>
        <v>17824</v>
      </c>
      <c r="C11" s="4">
        <f>+'I trimestre'!C11+'II Trimestre'!C11+'III Trimestre'!C11</f>
        <v>2362</v>
      </c>
      <c r="D11" s="4">
        <f>+'I trimestre'!D11+'II Trimestre'!D11+'III Trimestre'!D11</f>
        <v>117</v>
      </c>
      <c r="E11" s="4">
        <f>+'I trimestre'!E11+'II Trimestre'!E11+'III Trimestre'!E11</f>
        <v>298</v>
      </c>
      <c r="F11" s="4">
        <f>+'I trimestre'!F11+'II Trimestre'!F11+'III Trimestre'!F11</f>
        <v>15047</v>
      </c>
      <c r="G11" s="4">
        <f>+'I trimestre'!G11+'II Trimestre'!G11+'III Trimestre'!G11</f>
        <v>0</v>
      </c>
    </row>
    <row r="12" spans="1:7" x14ac:dyDescent="0.25">
      <c r="A12" s="41" t="s">
        <v>98</v>
      </c>
      <c r="B12" s="15">
        <f t="shared" si="0"/>
        <v>9760</v>
      </c>
      <c r="C12" s="15">
        <f>+'I trimestre'!C12+'II Trimestre'!C12+'III Trimestre'!C12</f>
        <v>3066</v>
      </c>
      <c r="D12" s="15">
        <f>+'I trimestre'!D12+'II Trimestre'!D12+'III Trimestre'!D12</f>
        <v>190</v>
      </c>
      <c r="E12" s="15">
        <f>+'I trimestre'!E12+'II Trimestre'!E12+'III Trimestre'!E12</f>
        <v>230</v>
      </c>
      <c r="F12" s="15">
        <f>+'I trimestre'!F12+'II Trimestre'!F12+'III Trimestre'!F12</f>
        <v>4170</v>
      </c>
      <c r="G12" s="15">
        <f>+'I trimestre'!G12+'II Trimestre'!G12+'III Trimestre'!G12</f>
        <v>2104</v>
      </c>
    </row>
    <row r="13" spans="1:7" x14ac:dyDescent="0.25">
      <c r="A13" s="41" t="s">
        <v>99</v>
      </c>
      <c r="B13" s="15">
        <f t="shared" si="0"/>
        <v>7379</v>
      </c>
      <c r="C13" s="15">
        <f>+'I trimestre'!C13+'II Trimestre'!C13+'III Trimestre'!C13</f>
        <v>3170</v>
      </c>
      <c r="D13" s="15">
        <f>+'I trimestre'!D13+'II Trimestre'!D13+'III Trimestre'!D13</f>
        <v>0</v>
      </c>
      <c r="E13" s="15">
        <f>+'I trimestre'!E13+'II Trimestre'!E13+'III Trimestre'!E13</f>
        <v>301</v>
      </c>
      <c r="F13" s="15">
        <f>+'I trimestre'!F13+'II Trimestre'!F13+'III Trimestre'!F13</f>
        <v>3366</v>
      </c>
      <c r="G13" s="15">
        <f>+'I trimestre'!G13+'II Trimestre'!G13+'III Trimestre'!G13</f>
        <v>542</v>
      </c>
    </row>
    <row r="14" spans="1:7" x14ac:dyDescent="0.25">
      <c r="A14" s="30" t="s">
        <v>36</v>
      </c>
      <c r="B14" s="15">
        <f t="shared" si="0"/>
        <v>28084</v>
      </c>
      <c r="C14" s="15">
        <f>+'I trimestre'!C14+'II Trimestre'!C14+'III Trimestre'!C14</f>
        <v>8387</v>
      </c>
      <c r="D14" s="15">
        <f>+'I trimestre'!D14+'II Trimestre'!D14+'III Trimestre'!D14</f>
        <v>0</v>
      </c>
      <c r="E14" s="15">
        <f>+'I trimestre'!E14+'II Trimestre'!E14+'III Trimestre'!E14</f>
        <v>792</v>
      </c>
      <c r="F14" s="15">
        <f>+'I trimestre'!F14+'II Trimestre'!F14+'III Trimestre'!F14</f>
        <v>17475</v>
      </c>
      <c r="G14" s="15">
        <f>+'I trimestre'!G14+'II Trimestre'!G14+'III Trimestre'!G14</f>
        <v>1430</v>
      </c>
    </row>
    <row r="15" spans="1:7" x14ac:dyDescent="0.25">
      <c r="A15" s="41" t="s">
        <v>82</v>
      </c>
      <c r="B15" s="15">
        <f t="shared" si="0"/>
        <v>10112</v>
      </c>
      <c r="C15" s="15">
        <f>+'III Trimestre'!C15</f>
        <v>3466</v>
      </c>
      <c r="D15" s="15">
        <f>+'III Trimestre'!D15</f>
        <v>111</v>
      </c>
      <c r="E15" s="15">
        <f>+'III Trimestre'!E15</f>
        <v>261</v>
      </c>
      <c r="F15" s="15">
        <f>+'III Trimestre'!F15</f>
        <v>4170</v>
      </c>
      <c r="G15" s="15">
        <f>+'III Trimestre'!G15</f>
        <v>2104</v>
      </c>
    </row>
    <row r="16" spans="1:7" x14ac:dyDescent="0.25">
      <c r="A16" s="17"/>
      <c r="B16" s="15"/>
      <c r="C16" s="17"/>
      <c r="D16" s="17"/>
      <c r="E16" s="17"/>
      <c r="F16" s="17"/>
      <c r="G16" s="17"/>
    </row>
    <row r="17" spans="1:7" x14ac:dyDescent="0.25">
      <c r="A17" s="43" t="s">
        <v>8</v>
      </c>
      <c r="B17" s="15"/>
      <c r="C17" s="17"/>
      <c r="D17" s="17"/>
      <c r="E17" s="17"/>
      <c r="F17" s="17"/>
      <c r="G17" s="17"/>
    </row>
    <row r="18" spans="1:7" x14ac:dyDescent="0.25">
      <c r="A18" s="41" t="s">
        <v>100</v>
      </c>
      <c r="B18" s="15">
        <f t="shared" si="0"/>
        <v>3368743750</v>
      </c>
      <c r="C18" s="15">
        <f>+'I trimestre'!C18+'II Trimestre'!C18+'III Trimestre'!C18</f>
        <v>408843750</v>
      </c>
      <c r="D18" s="15">
        <f>+'I trimestre'!D18+'II Trimestre'!D18+'III Trimestre'!D18</f>
        <v>17937500</v>
      </c>
      <c r="E18" s="15">
        <f>+'I trimestre'!E18+'II Trimestre'!E18+'III Trimestre'!E18</f>
        <v>38762500</v>
      </c>
      <c r="F18" s="15">
        <f>+'I trimestre'!F18+'II Trimestre'!F18+'III Trimestre'!F18</f>
        <v>2903200000</v>
      </c>
      <c r="G18" s="15">
        <f>+'I trimestre'!G18+'II Trimestre'!G18+'III Trimestre'!G18</f>
        <v>0</v>
      </c>
    </row>
    <row r="19" spans="1:7" x14ac:dyDescent="0.25">
      <c r="A19" s="41" t="s">
        <v>98</v>
      </c>
      <c r="B19" s="15">
        <f t="shared" si="0"/>
        <v>6819040000</v>
      </c>
      <c r="C19" s="15">
        <f>+'I trimestre'!C19+'II Trimestre'!C19+'III Trimestre'!C19</f>
        <v>1392300000</v>
      </c>
      <c r="D19" s="15">
        <f>+'I trimestre'!D19+'II Trimestre'!D19+'III Trimestre'!D19</f>
        <v>90000000</v>
      </c>
      <c r="E19" s="15">
        <f>+'I trimestre'!E19+'II Trimestre'!E19+'III Trimestre'!E19</f>
        <v>97200000</v>
      </c>
      <c r="F19" s="15">
        <f>+'I trimestre'!F19+'II Trimestre'!F19+'III Trimestre'!F19</f>
        <v>4240000000</v>
      </c>
      <c r="G19" s="15">
        <f>+'I trimestre'!G19+'II Trimestre'!G19+'III Trimestre'!G19</f>
        <v>999540000</v>
      </c>
    </row>
    <row r="20" spans="1:7" x14ac:dyDescent="0.25">
      <c r="A20" s="41" t="s">
        <v>99</v>
      </c>
      <c r="B20" s="15">
        <f t="shared" si="0"/>
        <v>5142540000</v>
      </c>
      <c r="C20" s="15">
        <f>+'I trimestre'!C20+'II Trimestre'!C20+'III Trimestre'!C20</f>
        <v>1504080000</v>
      </c>
      <c r="D20" s="15">
        <f>+'I trimestre'!D20+'II Trimestre'!D20+'III Trimestre'!D20</f>
        <v>0</v>
      </c>
      <c r="E20" s="15">
        <f>+'I trimestre'!E20+'II Trimestre'!E20+'III Trimestre'!E20</f>
        <v>140760000</v>
      </c>
      <c r="F20" s="15">
        <f>+'I trimestre'!F20+'II Trimestre'!F20+'III Trimestre'!F20</f>
        <v>3240300000</v>
      </c>
      <c r="G20" s="15">
        <f>+'I trimestre'!G20+'II Trimestre'!G20+'III Trimestre'!G20</f>
        <v>257400000</v>
      </c>
    </row>
    <row r="21" spans="1:7" x14ac:dyDescent="0.25">
      <c r="A21" s="41" t="s">
        <v>82</v>
      </c>
      <c r="B21" s="15">
        <f t="shared" si="0"/>
        <v>8135960000</v>
      </c>
      <c r="C21" s="15">
        <f>+'III Trimestre'!C21</f>
        <v>1800000000</v>
      </c>
      <c r="D21" s="15">
        <f>+'III Trimestre'!D21</f>
        <v>59040000</v>
      </c>
      <c r="E21" s="15">
        <f>+'III Trimestre'!E21</f>
        <v>140940000</v>
      </c>
      <c r="F21" s="15">
        <f>+'III Trimestre'!F21</f>
        <v>5000000000</v>
      </c>
      <c r="G21" s="15">
        <f>+'III Trimestre'!G21</f>
        <v>1135980000</v>
      </c>
    </row>
    <row r="22" spans="1:7" x14ac:dyDescent="0.25">
      <c r="A22" s="41" t="s">
        <v>101</v>
      </c>
      <c r="B22" s="15">
        <f t="shared" si="0"/>
        <v>5142540000</v>
      </c>
      <c r="C22" s="15">
        <f>C20</f>
        <v>1504080000</v>
      </c>
      <c r="D22" s="15">
        <f t="shared" ref="D22:G22" si="1">D20</f>
        <v>0</v>
      </c>
      <c r="E22" s="15">
        <f t="shared" si="1"/>
        <v>140760000</v>
      </c>
      <c r="F22" s="15">
        <f t="shared" si="1"/>
        <v>3240300000</v>
      </c>
      <c r="G22" s="15">
        <f t="shared" si="1"/>
        <v>257400000</v>
      </c>
    </row>
    <row r="23" spans="1:7" x14ac:dyDescent="0.25">
      <c r="B23" s="4"/>
      <c r="C23" s="4"/>
      <c r="D23" s="4"/>
      <c r="E23" s="4"/>
      <c r="F23" s="4"/>
      <c r="G23" s="4"/>
    </row>
    <row r="24" spans="1:7" x14ac:dyDescent="0.25">
      <c r="A24" t="s">
        <v>9</v>
      </c>
      <c r="B24" s="15"/>
      <c r="C24" s="15"/>
      <c r="D24" s="15"/>
      <c r="E24" s="15"/>
      <c r="F24" s="16"/>
    </row>
    <row r="25" spans="1:7" x14ac:dyDescent="0.25">
      <c r="A25" s="6" t="s">
        <v>98</v>
      </c>
      <c r="B25" s="15">
        <f>B19</f>
        <v>6819040000</v>
      </c>
      <c r="C25" s="15"/>
      <c r="D25" s="15"/>
      <c r="E25" s="15"/>
      <c r="F25" s="15"/>
      <c r="G25" s="7"/>
    </row>
    <row r="26" spans="1:7" x14ac:dyDescent="0.25">
      <c r="A26" s="6" t="s">
        <v>99</v>
      </c>
      <c r="B26" s="15">
        <f>+'I trimestre'!B26+'II Trimestre'!B26+'III Trimestre'!B26</f>
        <v>5877520620.5</v>
      </c>
      <c r="C26" s="15"/>
      <c r="D26" s="15"/>
      <c r="E26" s="15"/>
      <c r="F26" s="16"/>
      <c r="G26" s="7"/>
    </row>
    <row r="27" spans="1:7" x14ac:dyDescent="0.25">
      <c r="B27" s="17"/>
      <c r="C27" s="17"/>
      <c r="D27" s="17"/>
      <c r="E27" s="17"/>
      <c r="F27" s="17"/>
    </row>
    <row r="28" spans="1:7" x14ac:dyDescent="0.25">
      <c r="A28" t="s">
        <v>10</v>
      </c>
      <c r="B28" s="17"/>
      <c r="C28" s="17"/>
      <c r="D28" s="17"/>
      <c r="E28" s="17"/>
      <c r="F28" s="17"/>
    </row>
    <row r="29" spans="1:7" x14ac:dyDescent="0.25">
      <c r="A29" t="s">
        <v>52</v>
      </c>
      <c r="B29" s="14">
        <v>1.61</v>
      </c>
      <c r="C29" s="14">
        <v>1.61</v>
      </c>
      <c r="D29" s="14">
        <v>1.61</v>
      </c>
      <c r="E29" s="14">
        <v>1.61</v>
      </c>
      <c r="F29" s="14">
        <v>1.61</v>
      </c>
      <c r="G29" s="14">
        <v>1.61</v>
      </c>
    </row>
    <row r="30" spans="1:7" x14ac:dyDescent="0.25">
      <c r="A30" t="s">
        <v>102</v>
      </c>
      <c r="B30" s="14">
        <v>1.68</v>
      </c>
      <c r="C30" s="14">
        <v>1.68</v>
      </c>
      <c r="D30" s="14">
        <v>1.68</v>
      </c>
      <c r="E30" s="14">
        <v>1.68</v>
      </c>
      <c r="F30" s="14">
        <v>1.68</v>
      </c>
      <c r="G30" s="14">
        <v>1.68</v>
      </c>
    </row>
    <row r="31" spans="1:7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2" spans="1:7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53</v>
      </c>
      <c r="B34" s="15">
        <f>B18/B29</f>
        <v>2092387422.3602483</v>
      </c>
      <c r="C34" s="15">
        <f t="shared" ref="C34:G34" si="2">C18/C29</f>
        <v>253940217.39130434</v>
      </c>
      <c r="D34" s="15">
        <f t="shared" si="2"/>
        <v>11141304.347826086</v>
      </c>
      <c r="E34" s="15">
        <f t="shared" si="2"/>
        <v>24076086.956521738</v>
      </c>
      <c r="F34" s="15">
        <f t="shared" si="2"/>
        <v>1803229813.6645961</v>
      </c>
      <c r="G34" s="15">
        <f t="shared" si="2"/>
        <v>0</v>
      </c>
    </row>
    <row r="35" spans="1:7" x14ac:dyDescent="0.25">
      <c r="A35" t="s">
        <v>103</v>
      </c>
      <c r="B35" s="15">
        <f>B20/B30</f>
        <v>3061035714.2857146</v>
      </c>
      <c r="C35" s="15">
        <f t="shared" ref="C35:G35" si="3">C20/C30</f>
        <v>895285714.28571427</v>
      </c>
      <c r="D35" s="15">
        <f t="shared" si="3"/>
        <v>0</v>
      </c>
      <c r="E35" s="15">
        <f t="shared" si="3"/>
        <v>83785714.285714284</v>
      </c>
      <c r="F35" s="15">
        <f t="shared" si="3"/>
        <v>1928750000</v>
      </c>
      <c r="G35" s="15">
        <f t="shared" si="3"/>
        <v>153214285.71428573</v>
      </c>
    </row>
    <row r="36" spans="1:7" x14ac:dyDescent="0.25">
      <c r="A36" t="s">
        <v>54</v>
      </c>
      <c r="B36" s="15">
        <f>B34/B10</f>
        <v>509220.59439285676</v>
      </c>
      <c r="C36" s="15">
        <f t="shared" ref="C36:G36" si="4">C34/C10</f>
        <v>249450.11531562312</v>
      </c>
      <c r="D36" s="15">
        <f t="shared" si="4"/>
        <v>412640.9017713365</v>
      </c>
      <c r="E36" s="15">
        <f t="shared" si="4"/>
        <v>231500.83612040133</v>
      </c>
      <c r="F36" s="15">
        <f t="shared" si="4"/>
        <v>609199.26137317438</v>
      </c>
      <c r="G36" s="15" t="e">
        <f t="shared" si="4"/>
        <v>#DIV/0!</v>
      </c>
    </row>
    <row r="37" spans="1:7" x14ac:dyDescent="0.25">
      <c r="A37" t="s">
        <v>104</v>
      </c>
      <c r="B37" s="15">
        <f>B35/B13</f>
        <v>414830.69715214998</v>
      </c>
      <c r="C37" s="15">
        <f t="shared" ref="C37:G37" si="5">C35/C13</f>
        <v>282424.51554754394</v>
      </c>
      <c r="D37" s="15" t="e">
        <f t="shared" si="5"/>
        <v>#DIV/0!</v>
      </c>
      <c r="E37" s="15">
        <f t="shared" si="5"/>
        <v>278357.85476981488</v>
      </c>
      <c r="F37" s="15">
        <f t="shared" si="5"/>
        <v>573009.5068330362</v>
      </c>
      <c r="G37" s="15">
        <f t="shared" si="5"/>
        <v>282683.18397469691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8.2080954022891834</v>
      </c>
      <c r="C42" s="9">
        <f t="shared" ref="C42:G42" si="6">C12/C31*100</f>
        <v>3.5725105450816805</v>
      </c>
      <c r="D42" s="9">
        <f t="shared" si="6"/>
        <v>0.22138845517466385</v>
      </c>
      <c r="E42" s="9">
        <f t="shared" si="6"/>
        <v>0.26799655100090886</v>
      </c>
      <c r="F42" s="9">
        <f t="shared" si="6"/>
        <v>12.603899047906905</v>
      </c>
      <c r="G42" s="9">
        <f t="shared" si="6"/>
        <v>2.451585840460488</v>
      </c>
    </row>
    <row r="43" spans="1:7" x14ac:dyDescent="0.25">
      <c r="A43" t="s">
        <v>16</v>
      </c>
      <c r="B43" s="9">
        <f>B13/B31*100</f>
        <v>6.2056901612184312</v>
      </c>
      <c r="C43" s="9">
        <f t="shared" ref="C43:G43" si="7">C13/C31*100</f>
        <v>3.6936915942299176</v>
      </c>
      <c r="D43" s="9">
        <f t="shared" si="7"/>
        <v>0</v>
      </c>
      <c r="E43" s="9">
        <f t="shared" si="7"/>
        <v>0.35072592109249379</v>
      </c>
      <c r="F43" s="9">
        <f t="shared" si="7"/>
        <v>10.17379477104428</v>
      </c>
      <c r="G43" s="9">
        <f t="shared" si="7"/>
        <v>0.63153969844561997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75.604508196721312</v>
      </c>
      <c r="C46" s="9">
        <f t="shared" ref="C46:G46" si="8">C13/C12*100</f>
        <v>103.39204174820613</v>
      </c>
      <c r="D46" s="9">
        <f t="shared" si="8"/>
        <v>0</v>
      </c>
      <c r="E46" s="9">
        <f t="shared" si="8"/>
        <v>130.86956521739131</v>
      </c>
      <c r="F46" s="9">
        <f t="shared" si="8"/>
        <v>80.719424460431654</v>
      </c>
      <c r="G46" s="9">
        <f t="shared" si="8"/>
        <v>25.760456273764259</v>
      </c>
    </row>
    <row r="47" spans="1:7" x14ac:dyDescent="0.25">
      <c r="A47" t="s">
        <v>19</v>
      </c>
      <c r="B47" s="9">
        <f>B20/B19*100</f>
        <v>75.414427837349535</v>
      </c>
      <c r="C47" s="9">
        <f t="shared" ref="C47:G47" si="9">C20/C19*100</f>
        <v>108.0284421460892</v>
      </c>
      <c r="D47" s="9">
        <f t="shared" si="9"/>
        <v>0</v>
      </c>
      <c r="E47" s="9">
        <f t="shared" si="9"/>
        <v>144.81481481481481</v>
      </c>
      <c r="F47" s="9">
        <f t="shared" si="9"/>
        <v>76.422169811320757</v>
      </c>
      <c r="G47" s="9">
        <f t="shared" si="9"/>
        <v>25.751845849090582</v>
      </c>
    </row>
    <row r="48" spans="1:7" x14ac:dyDescent="0.25">
      <c r="A48" t="s">
        <v>20</v>
      </c>
      <c r="B48" s="10">
        <f>AVERAGE(B46:B47)</f>
        <v>75.509468017035431</v>
      </c>
      <c r="C48" s="10">
        <f t="shared" ref="C48:G48" si="10">AVERAGE(C46:C47)</f>
        <v>105.71024194714767</v>
      </c>
      <c r="D48" s="10">
        <f t="shared" si="10"/>
        <v>0</v>
      </c>
      <c r="E48" s="10">
        <f t="shared" si="10"/>
        <v>137.84219001610307</v>
      </c>
      <c r="F48" s="10">
        <f t="shared" si="10"/>
        <v>78.570797135876205</v>
      </c>
      <c r="G48" s="10">
        <f t="shared" si="10"/>
        <v>25.756151061427421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72.972705696202539</v>
      </c>
      <c r="C51" s="10">
        <f t="shared" ref="C51:G51" si="11">C13/C15*100</f>
        <v>91.459896133871894</v>
      </c>
      <c r="D51" s="10">
        <f t="shared" si="11"/>
        <v>0</v>
      </c>
      <c r="E51" s="10">
        <f t="shared" si="11"/>
        <v>115.32567049808429</v>
      </c>
      <c r="F51" s="10">
        <f t="shared" si="11"/>
        <v>80.719424460431654</v>
      </c>
      <c r="G51" s="10">
        <f t="shared" si="11"/>
        <v>25.760456273764259</v>
      </c>
    </row>
    <row r="52" spans="1:7" x14ac:dyDescent="0.25">
      <c r="A52" t="s">
        <v>23</v>
      </c>
      <c r="B52" s="10">
        <f>B20/B21*100</f>
        <v>63.207537893499968</v>
      </c>
      <c r="C52" s="10">
        <f t="shared" ref="C52:G52" si="12">C20/C21*100</f>
        <v>83.56</v>
      </c>
      <c r="D52" s="10">
        <f t="shared" si="12"/>
        <v>0</v>
      </c>
      <c r="E52" s="10">
        <f t="shared" si="12"/>
        <v>99.872286079182629</v>
      </c>
      <c r="F52" s="10">
        <f t="shared" si="12"/>
        <v>64.805999999999997</v>
      </c>
      <c r="G52" s="10">
        <f t="shared" si="12"/>
        <v>22.658849627634289</v>
      </c>
    </row>
    <row r="53" spans="1:7" x14ac:dyDescent="0.25">
      <c r="A53" t="s">
        <v>24</v>
      </c>
      <c r="B53" s="10">
        <f>(B51+B52)/2</f>
        <v>68.090121794851257</v>
      </c>
      <c r="C53" s="10">
        <f t="shared" ref="C53:G53" si="13">(C51+C52)/2</f>
        <v>87.509948066935948</v>
      </c>
      <c r="D53" s="10">
        <f t="shared" si="13"/>
        <v>0</v>
      </c>
      <c r="E53" s="10">
        <f t="shared" si="13"/>
        <v>107.59897828863346</v>
      </c>
      <c r="F53" s="10">
        <f t="shared" si="13"/>
        <v>72.762712230215826</v>
      </c>
      <c r="G53" s="10">
        <f t="shared" si="13"/>
        <v>24.209652950699272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79.581406668289119</v>
      </c>
      <c r="C58" s="10">
        <f t="shared" ref="C58:G58" si="14">((C13/C10)-1)*100</f>
        <v>211.39489194499018</v>
      </c>
      <c r="D58" s="10">
        <f t="shared" si="14"/>
        <v>-100</v>
      </c>
      <c r="E58" s="10">
        <f t="shared" si="14"/>
        <v>189.42307692307691</v>
      </c>
      <c r="F58" s="10">
        <f t="shared" si="14"/>
        <v>13.716216216216214</v>
      </c>
      <c r="G58" s="10" t="e">
        <f t="shared" si="14"/>
        <v>#DIV/0!</v>
      </c>
    </row>
    <row r="59" spans="1:7" x14ac:dyDescent="0.25">
      <c r="A59" t="s">
        <v>28</v>
      </c>
      <c r="B59" s="10">
        <f>((B35/B34)-1)*100</f>
        <v>46.293926333815108</v>
      </c>
      <c r="C59" s="10">
        <f t="shared" ref="C59:G59" si="15">((C35/C34)-1)*100</f>
        <v>252.5576702591149</v>
      </c>
      <c r="D59" s="10">
        <f t="shared" si="15"/>
        <v>-100</v>
      </c>
      <c r="E59" s="10">
        <f t="shared" si="15"/>
        <v>248.00386971944533</v>
      </c>
      <c r="F59" s="10">
        <f t="shared" si="15"/>
        <v>6.9608535409203753</v>
      </c>
      <c r="G59" s="10" t="e">
        <f t="shared" si="15"/>
        <v>#DIV/0!</v>
      </c>
    </row>
    <row r="60" spans="1:7" x14ac:dyDescent="0.25">
      <c r="A60" t="s">
        <v>29</v>
      </c>
      <c r="B60" s="10">
        <f>((B37/B36)-1)*100</f>
        <v>-18.536150792025165</v>
      </c>
      <c r="C60" s="10">
        <f t="shared" ref="C60:G60" si="16">((C37/C36)-1)*100</f>
        <v>13.218835433368771</v>
      </c>
      <c r="D60" s="10" t="e">
        <f t="shared" si="16"/>
        <v>#DIV/0!</v>
      </c>
      <c r="E60" s="10">
        <f t="shared" si="16"/>
        <v>20.240539703728611</v>
      </c>
      <c r="F60" s="10">
        <f t="shared" si="16"/>
        <v>-5.9405447174318837</v>
      </c>
      <c r="G60" s="10" t="e">
        <f t="shared" si="16"/>
        <v>#DIV/0!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t="s">
        <v>76</v>
      </c>
      <c r="B63" s="15">
        <f>B19/(B12*3)</f>
        <v>232890.71038251367</v>
      </c>
      <c r="C63" s="15">
        <f t="shared" ref="C63:G63" si="17">C19/(C12*3)</f>
        <v>151369.86301369863</v>
      </c>
      <c r="D63" s="15">
        <f t="shared" si="17"/>
        <v>157894.73684210525</v>
      </c>
      <c r="E63" s="15">
        <f t="shared" si="17"/>
        <v>140869.5652173913</v>
      </c>
      <c r="F63" s="15">
        <f t="shared" si="17"/>
        <v>338928.8569144684</v>
      </c>
      <c r="G63" s="15">
        <f t="shared" si="17"/>
        <v>158355.5133079848</v>
      </c>
    </row>
    <row r="64" spans="1:7" x14ac:dyDescent="0.25">
      <c r="A64" t="s">
        <v>77</v>
      </c>
      <c r="B64" s="15">
        <f>B20/(B13*3)</f>
        <v>232305.19040520396</v>
      </c>
      <c r="C64" s="15">
        <f t="shared" ref="C64:G64" si="18">C20/(C13*3)</f>
        <v>158157.72870662459</v>
      </c>
      <c r="D64" s="15" t="e">
        <f t="shared" si="18"/>
        <v>#DIV/0!</v>
      </c>
      <c r="E64" s="15">
        <f t="shared" si="18"/>
        <v>155880.39867109634</v>
      </c>
      <c r="F64" s="15">
        <f t="shared" si="18"/>
        <v>320885.32382650027</v>
      </c>
      <c r="G64" s="15">
        <f t="shared" si="18"/>
        <v>158302.58302583024</v>
      </c>
    </row>
    <row r="65" spans="1:7" x14ac:dyDescent="0.25">
      <c r="A65" s="23" t="s">
        <v>37</v>
      </c>
      <c r="B65" s="24">
        <f>B20/B14</f>
        <v>183112.80444381142</v>
      </c>
      <c r="C65" s="24">
        <f t="shared" ref="C65:G65" si="19">C20/C14</f>
        <v>179334.68463097652</v>
      </c>
      <c r="D65" s="24" t="e">
        <f t="shared" si="19"/>
        <v>#DIV/0!</v>
      </c>
      <c r="E65" s="24">
        <f t="shared" si="19"/>
        <v>177727.27272727274</v>
      </c>
      <c r="F65" s="24">
        <f t="shared" si="19"/>
        <v>185424.89270386266</v>
      </c>
      <c r="G65" s="24">
        <f t="shared" si="19"/>
        <v>180000</v>
      </c>
    </row>
    <row r="66" spans="1:7" x14ac:dyDescent="0.25">
      <c r="A66" t="s">
        <v>31</v>
      </c>
      <c r="B66" s="10">
        <f>(B63/B64)*B48</f>
        <v>75.699787923030158</v>
      </c>
      <c r="C66" s="10">
        <f t="shared" ref="C66:G66" si="20">(C63/C64)*C48</f>
        <v>101.17333483187818</v>
      </c>
      <c r="D66" s="10" t="e">
        <f t="shared" si="20"/>
        <v>#DIV/0!</v>
      </c>
      <c r="E66" s="10">
        <f t="shared" si="20"/>
        <v>124.56838410551204</v>
      </c>
      <c r="F66" s="10">
        <f t="shared" si="20"/>
        <v>82.988870112737388</v>
      </c>
      <c r="G66" s="10">
        <f t="shared" si="20"/>
        <v>25.76476292559817</v>
      </c>
    </row>
    <row r="67" spans="1:7" x14ac:dyDescent="0.25">
      <c r="A67" t="s">
        <v>68</v>
      </c>
      <c r="B67" s="10">
        <f>B19/B12</f>
        <v>698672.13114754099</v>
      </c>
      <c r="C67" s="10">
        <f t="shared" ref="C67:G67" si="21">C19/C12</f>
        <v>454109.58904109587</v>
      </c>
      <c r="D67" s="10">
        <f t="shared" si="21"/>
        <v>473684.21052631579</v>
      </c>
      <c r="E67" s="10">
        <f t="shared" si="21"/>
        <v>422608.69565217389</v>
      </c>
      <c r="F67" s="10">
        <f t="shared" si="21"/>
        <v>1016786.5707434053</v>
      </c>
      <c r="G67" s="10">
        <f t="shared" si="21"/>
        <v>475066.53992395435</v>
      </c>
    </row>
    <row r="68" spans="1:7" x14ac:dyDescent="0.25">
      <c r="A68" t="s">
        <v>69</v>
      </c>
      <c r="B68" s="10">
        <f>B20/B13</f>
        <v>696915.57121561188</v>
      </c>
      <c r="C68" s="10">
        <f t="shared" ref="C68:G68" si="22">C20/C13</f>
        <v>474473.18611987383</v>
      </c>
      <c r="D68" s="10" t="e">
        <f t="shared" si="22"/>
        <v>#DIV/0!</v>
      </c>
      <c r="E68" s="10">
        <f t="shared" si="22"/>
        <v>467641.19601328904</v>
      </c>
      <c r="F68" s="10">
        <f t="shared" si="22"/>
        <v>962655.97147950088</v>
      </c>
      <c r="G68" s="10">
        <f t="shared" si="22"/>
        <v>474907.74907749076</v>
      </c>
    </row>
    <row r="69" spans="1:7" x14ac:dyDescent="0.25">
      <c r="B69" s="10"/>
      <c r="C69" s="10"/>
      <c r="D69" s="10"/>
      <c r="E69" s="10"/>
    </row>
    <row r="70" spans="1:7" x14ac:dyDescent="0.25">
      <c r="A70" t="s">
        <v>32</v>
      </c>
      <c r="B70" s="10"/>
      <c r="C70" s="10"/>
      <c r="D70" s="10"/>
      <c r="E70" s="10"/>
    </row>
    <row r="71" spans="1:7" x14ac:dyDescent="0.25">
      <c r="A71" t="s">
        <v>33</v>
      </c>
      <c r="B71" s="10">
        <f>(B26/B25)*100</f>
        <v>86.192786968546898</v>
      </c>
      <c r="C71" s="10"/>
      <c r="D71" s="10"/>
      <c r="E71" s="10"/>
      <c r="G71" s="7"/>
    </row>
    <row r="72" spans="1:7" x14ac:dyDescent="0.25">
      <c r="A72" t="s">
        <v>34</v>
      </c>
      <c r="B72" s="10">
        <f>(B20/B26)*100</f>
        <v>87.495056709176197</v>
      </c>
      <c r="C72" s="10"/>
      <c r="D72" s="10"/>
      <c r="E72" s="10"/>
      <c r="G72" s="7"/>
    </row>
    <row r="73" spans="1:7" ht="15.75" thickBot="1" x14ac:dyDescent="0.3">
      <c r="A73" s="11"/>
      <c r="B73" s="11"/>
      <c r="C73" s="11"/>
      <c r="D73" s="11"/>
      <c r="E73" s="11"/>
      <c r="F73" s="11"/>
    </row>
    <row r="74" spans="1:7" ht="15.75" thickTop="1" x14ac:dyDescent="0.25"/>
    <row r="75" spans="1:7" x14ac:dyDescent="0.25">
      <c r="A75" s="13" t="s">
        <v>35</v>
      </c>
    </row>
    <row r="76" spans="1:7" x14ac:dyDescent="0.25">
      <c r="A76" t="s">
        <v>87</v>
      </c>
    </row>
    <row r="77" spans="1:7" x14ac:dyDescent="0.25">
      <c r="A77" t="s">
        <v>88</v>
      </c>
      <c r="B77" s="12"/>
      <c r="C77" s="12"/>
      <c r="D77" s="12"/>
    </row>
    <row r="79" spans="1:7" x14ac:dyDescent="0.25">
      <c r="A79" t="s">
        <v>38</v>
      </c>
    </row>
    <row r="80" spans="1:7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131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8.42578125" customWidth="1"/>
    <col min="2" max="2" width="18" customWidth="1"/>
    <col min="3" max="3" width="17.42578125" customWidth="1"/>
    <col min="4" max="4" width="17" customWidth="1"/>
    <col min="5" max="5" width="18" customWidth="1"/>
    <col min="6" max="6" width="15" customWidth="1"/>
    <col min="7" max="7" width="19.28515625" customWidth="1"/>
  </cols>
  <sheetData>
    <row r="2" spans="1:8" ht="15.75" x14ac:dyDescent="0.25">
      <c r="A2" s="47" t="s">
        <v>121</v>
      </c>
      <c r="B2" s="47"/>
      <c r="C2" s="47"/>
      <c r="D2" s="47"/>
      <c r="E2" s="47"/>
      <c r="F2" s="47"/>
    </row>
    <row r="4" spans="1:8" x14ac:dyDescent="0.25">
      <c r="A4" s="48" t="s">
        <v>0</v>
      </c>
      <c r="B4" s="50" t="s">
        <v>1</v>
      </c>
      <c r="C4" s="52" t="s">
        <v>2</v>
      </c>
      <c r="D4" s="52"/>
      <c r="E4" s="52"/>
      <c r="F4" s="52"/>
      <c r="G4" s="29"/>
      <c r="H4" s="32"/>
    </row>
    <row r="5" spans="1:8" ht="15.75" thickBot="1" x14ac:dyDescent="0.3">
      <c r="A5" s="49"/>
      <c r="B5" s="51"/>
      <c r="C5" s="1" t="s">
        <v>3</v>
      </c>
      <c r="D5" s="1" t="s">
        <v>4</v>
      </c>
      <c r="E5" s="1" t="s">
        <v>5</v>
      </c>
      <c r="F5" s="1" t="s">
        <v>78</v>
      </c>
      <c r="G5" s="39" t="s">
        <v>129</v>
      </c>
      <c r="H5" s="33"/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64</v>
      </c>
      <c r="B10" s="4">
        <f>SUM(C10:G10)</f>
        <v>6530</v>
      </c>
      <c r="C10" s="4">
        <f>+'I trimestre'!C10+'II Trimestre'!C10+'III Trimestre'!C10+'IV Trimestre'!C10</f>
        <v>2660</v>
      </c>
      <c r="D10" s="4">
        <f>+'I trimestre'!D10+'II Trimestre'!D10+'III Trimestre'!D10+'IV Trimestre'!D10</f>
        <v>27</v>
      </c>
      <c r="E10" s="15">
        <f>+'I trimestre'!E10+'II Trimestre'!E10+'III Trimestre'!E10+'IV Trimestre'!E10</f>
        <v>170</v>
      </c>
      <c r="F10" s="15">
        <f>+'I trimestre'!F10+'II Trimestre'!F10+'III Trimestre'!F10+'IV Trimestre'!F10</f>
        <v>3673</v>
      </c>
      <c r="G10" s="15">
        <f>+'I trimestre'!G10+'II Trimestre'!G10+'III Trimestre'!G10+'IV Trimestre'!G10</f>
        <v>0</v>
      </c>
      <c r="H10" s="4"/>
    </row>
    <row r="11" spans="1:8" x14ac:dyDescent="0.25">
      <c r="A11" s="30" t="s">
        <v>36</v>
      </c>
      <c r="B11" s="4">
        <f t="shared" ref="B11:B15" si="0">SUM(C11:G11)</f>
        <v>29684</v>
      </c>
      <c r="C11" s="4">
        <f>+'I trimestre'!C11+'II Trimestre'!C11+'III Trimestre'!C11+'IV Trimestre'!C11</f>
        <v>7162</v>
      </c>
      <c r="D11" s="4">
        <f>+'I trimestre'!D11+'II Trimestre'!D11+'III Trimestre'!D11+'IV Trimestre'!D11</f>
        <v>117</v>
      </c>
      <c r="E11" s="15">
        <f>+'I trimestre'!E11+'II Trimestre'!E11+'III Trimestre'!E11+'IV Trimestre'!E11</f>
        <v>619</v>
      </c>
      <c r="F11" s="15">
        <f>+'I trimestre'!F11+'II Trimestre'!F11+'III Trimestre'!F11+'IV Trimestre'!F11</f>
        <v>21786</v>
      </c>
      <c r="G11" s="15">
        <f>+'I trimestre'!G11+'II Trimestre'!G11+'III Trimestre'!G11+'IV Trimestre'!G11</f>
        <v>0</v>
      </c>
      <c r="H11" s="4"/>
    </row>
    <row r="12" spans="1:8" x14ac:dyDescent="0.25">
      <c r="A12" s="41" t="s">
        <v>122</v>
      </c>
      <c r="B12" s="15">
        <f t="shared" si="0"/>
        <v>10112</v>
      </c>
      <c r="C12" s="21">
        <f>+'I trimestre'!C12+'II Trimestre'!C12+'III Trimestre'!C12+'IV Trimestre'!C12</f>
        <v>3466</v>
      </c>
      <c r="D12" s="21">
        <f>D15</f>
        <v>111</v>
      </c>
      <c r="E12" s="21">
        <f>+'I trimestre'!E12+'II Trimestre'!E12+'III Trimestre'!E12+'IV Trimestre'!E12</f>
        <v>261</v>
      </c>
      <c r="F12" s="21">
        <f>+'I trimestre'!F12+'II Trimestre'!F12+'III Trimestre'!F12+'IV Trimestre'!F12</f>
        <v>4170</v>
      </c>
      <c r="G12" s="21">
        <f>+'I trimestre'!G12+'II Trimestre'!G12+'III Trimestre'!G12+'IV Trimestre'!G12</f>
        <v>2104</v>
      </c>
      <c r="H12" s="34"/>
    </row>
    <row r="13" spans="1:8" x14ac:dyDescent="0.25">
      <c r="A13" s="41" t="s">
        <v>123</v>
      </c>
      <c r="B13" s="15">
        <f t="shared" si="0"/>
        <v>9225</v>
      </c>
      <c r="C13" s="15">
        <f>+'I trimestre'!C13+'II Trimestre'!C13+'III Trimestre'!C13+'IV Trimestre'!C13</f>
        <v>4171</v>
      </c>
      <c r="D13" s="15">
        <f>+'I trimestre'!D13+'II Trimestre'!D13+'III Trimestre'!D13+'IV Trimestre'!D13</f>
        <v>37</v>
      </c>
      <c r="E13" s="15">
        <f>+'I trimestre'!E13+'II Trimestre'!E13+'III Trimestre'!E13+'IV Trimestre'!E13</f>
        <v>396</v>
      </c>
      <c r="F13" s="15">
        <f>+'I trimestre'!F13+'II Trimestre'!F13+'III Trimestre'!F13+'IV Trimestre'!F13</f>
        <v>3623</v>
      </c>
      <c r="G13" s="15">
        <f>+'I trimestre'!G13+'II Trimestre'!G13+'III Trimestre'!G13+'IV Trimestre'!G13</f>
        <v>998</v>
      </c>
      <c r="H13" s="4"/>
    </row>
    <row r="14" spans="1:8" x14ac:dyDescent="0.25">
      <c r="A14" s="30" t="s">
        <v>36</v>
      </c>
      <c r="B14" s="15">
        <f t="shared" si="0"/>
        <v>40470</v>
      </c>
      <c r="C14" s="15">
        <f>+'I trimestre'!C14+'II Trimestre'!C14+'III Trimestre'!C14+'IV Trimestre'!C14</f>
        <v>12882</v>
      </c>
      <c r="D14" s="15">
        <f>+'I trimestre'!D14+'II Trimestre'!D14+'III Trimestre'!D14+'IV Trimestre'!D14</f>
        <v>90</v>
      </c>
      <c r="E14" s="15">
        <f>+'I trimestre'!E14+'II Trimestre'!E14+'III Trimestre'!E14+'IV Trimestre'!E14</f>
        <v>1219</v>
      </c>
      <c r="F14" s="15">
        <f>+'I trimestre'!F14+'II Trimestre'!F14+'III Trimestre'!F14+'IV Trimestre'!F14</f>
        <v>23220</v>
      </c>
      <c r="G14" s="15">
        <f>+'I trimestre'!G14+'II Trimestre'!G14+'III Trimestre'!G14+'IV Trimestre'!G14</f>
        <v>3059</v>
      </c>
      <c r="H14" s="4"/>
    </row>
    <row r="15" spans="1:8" x14ac:dyDescent="0.25">
      <c r="A15" s="41" t="s">
        <v>82</v>
      </c>
      <c r="B15" s="15">
        <f t="shared" si="0"/>
        <v>10112</v>
      </c>
      <c r="C15" s="15">
        <f>+'IV Trimestre'!C15</f>
        <v>3466</v>
      </c>
      <c r="D15" s="15">
        <f>+'IV Trimestre'!D15</f>
        <v>111</v>
      </c>
      <c r="E15" s="15">
        <f>+'IV Trimestre'!E15</f>
        <v>261</v>
      </c>
      <c r="F15" s="15">
        <f>+'IV Trimestre'!F15</f>
        <v>4170</v>
      </c>
      <c r="G15" s="15">
        <f>+'IV Trimestre'!G15</f>
        <v>2104</v>
      </c>
      <c r="H15" s="4"/>
    </row>
    <row r="16" spans="1:8" x14ac:dyDescent="0.25">
      <c r="A16" s="17"/>
      <c r="B16" s="17"/>
      <c r="C16" s="17"/>
      <c r="D16" s="17"/>
      <c r="E16" s="17"/>
      <c r="F16" s="17"/>
      <c r="G16" s="17"/>
    </row>
    <row r="17" spans="1:8" x14ac:dyDescent="0.25">
      <c r="A17" s="43" t="s">
        <v>8</v>
      </c>
      <c r="B17" s="17"/>
      <c r="C17" s="17"/>
      <c r="D17" s="17"/>
      <c r="E17" s="17"/>
      <c r="F17" s="17"/>
      <c r="G17" s="17"/>
    </row>
    <row r="18" spans="1:8" x14ac:dyDescent="0.25">
      <c r="A18" s="41" t="s">
        <v>124</v>
      </c>
      <c r="B18" s="15">
        <f>SUM(C18:G18)</f>
        <v>5496562500</v>
      </c>
      <c r="C18" s="15">
        <f>+'I trimestre'!C18+'II Trimestre'!C18+'III Trimestre'!C18+'IV Trimestre'!C18</f>
        <v>1225525000</v>
      </c>
      <c r="D18" s="15">
        <f>+'I trimestre'!D18+'II Trimestre'!D18+'III Trimestre'!D18+'IV Trimestre'!D18</f>
        <v>17937500</v>
      </c>
      <c r="E18" s="15">
        <f>+'I trimestre'!E18+'II Trimestre'!E18+'III Trimestre'!E18+'IV Trimestre'!E18</f>
        <v>82600000</v>
      </c>
      <c r="F18" s="15">
        <f>+'I trimestre'!F18+'II Trimestre'!F18+'III Trimestre'!F18+'IV Trimestre'!F18</f>
        <v>4170500000</v>
      </c>
      <c r="G18" s="15">
        <f>+'I trimestre'!G18+'II Trimestre'!G18+'III Trimestre'!G18+'IV Trimestre'!G18</f>
        <v>0</v>
      </c>
      <c r="H18" s="15"/>
    </row>
    <row r="19" spans="1:8" x14ac:dyDescent="0.25">
      <c r="A19" s="41" t="s">
        <v>122</v>
      </c>
      <c r="B19" s="15">
        <f t="shared" ref="B19:B22" si="1">SUM(C19:G19)</f>
        <v>8135960000</v>
      </c>
      <c r="C19" s="15">
        <f>+'I trimestre'!C19+'II Trimestre'!C19+'III Trimestre'!C19+'IV Trimestre'!C19</f>
        <v>1800000000</v>
      </c>
      <c r="D19" s="15">
        <f>D21</f>
        <v>59040000</v>
      </c>
      <c r="E19" s="15">
        <f>+'I trimestre'!E19+'II Trimestre'!E19+'III Trimestre'!E19+'IV Trimestre'!E19</f>
        <v>140940000</v>
      </c>
      <c r="F19" s="15">
        <f>+'I trimestre'!F19+'II Trimestre'!F19+'III Trimestre'!F19+'IV Trimestre'!F19</f>
        <v>5000000000</v>
      </c>
      <c r="G19" s="15">
        <f>+'I trimestre'!G19+'II Trimestre'!G19+'III Trimestre'!G19+'IV Trimestre'!G19</f>
        <v>1135980000</v>
      </c>
      <c r="H19" s="15"/>
    </row>
    <row r="20" spans="1:8" x14ac:dyDescent="0.25">
      <c r="A20" s="41" t="s">
        <v>123</v>
      </c>
      <c r="B20" s="15">
        <f t="shared" si="1"/>
        <v>7372550000</v>
      </c>
      <c r="C20" s="15">
        <f>+'I trimestre'!C20+'II Trimestre'!C20+'III Trimestre'!C20+'IV Trimestre'!C20</f>
        <v>2313180000</v>
      </c>
      <c r="D20" s="15">
        <f>+'I trimestre'!D20+'II Trimestre'!D20+'III Trimestre'!D20+'IV Trimestre'!D20</f>
        <v>12420000</v>
      </c>
      <c r="E20" s="15">
        <f>+'I trimestre'!E20+'II Trimestre'!E20+'III Trimestre'!E20+'IV Trimestre'!E20</f>
        <v>210690000</v>
      </c>
      <c r="F20" s="15">
        <f>+'I trimestre'!F20+'II Trimestre'!F20+'III Trimestre'!F20+'IV Trimestre'!F20</f>
        <v>4285100000</v>
      </c>
      <c r="G20" s="15">
        <f>+'I trimestre'!G20+'II Trimestre'!G20+'III Trimestre'!G20+'IV Trimestre'!G20</f>
        <v>551160000</v>
      </c>
      <c r="H20" s="15"/>
    </row>
    <row r="21" spans="1:8" x14ac:dyDescent="0.25">
      <c r="A21" s="41" t="s">
        <v>82</v>
      </c>
      <c r="B21" s="15">
        <f t="shared" si="1"/>
        <v>8135960000</v>
      </c>
      <c r="C21" s="15">
        <f>+'IV Trimestre'!C21</f>
        <v>1800000000</v>
      </c>
      <c r="D21" s="15">
        <f>+'IV Trimestre'!D21</f>
        <v>59040000</v>
      </c>
      <c r="E21" s="15">
        <f>+'IV Trimestre'!E21</f>
        <v>140940000</v>
      </c>
      <c r="F21" s="15">
        <f>+'IV Trimestre'!F21</f>
        <v>5000000000</v>
      </c>
      <c r="G21" s="15">
        <f>+'IV Trimestre'!G21</f>
        <v>1135980000</v>
      </c>
      <c r="H21" s="4"/>
    </row>
    <row r="22" spans="1:8" x14ac:dyDescent="0.25">
      <c r="A22" s="41" t="s">
        <v>125</v>
      </c>
      <c r="B22" s="15">
        <f t="shared" si="1"/>
        <v>7372550000</v>
      </c>
      <c r="C22" s="15">
        <f>+C20</f>
        <v>2313180000</v>
      </c>
      <c r="D22" s="15">
        <f t="shared" ref="D22:G22" si="2">+D20</f>
        <v>12420000</v>
      </c>
      <c r="E22" s="15">
        <f t="shared" si="2"/>
        <v>210690000</v>
      </c>
      <c r="F22" s="15">
        <f t="shared" si="2"/>
        <v>4285100000</v>
      </c>
      <c r="G22" s="15">
        <f t="shared" si="2"/>
        <v>551160000</v>
      </c>
      <c r="H22" s="4"/>
    </row>
    <row r="23" spans="1:8" x14ac:dyDescent="0.25">
      <c r="B23" s="4"/>
      <c r="C23" s="4"/>
      <c r="D23" s="4"/>
      <c r="E23" s="4"/>
      <c r="F23" s="14"/>
    </row>
    <row r="24" spans="1:8" x14ac:dyDescent="0.25">
      <c r="A24" t="s">
        <v>9</v>
      </c>
      <c r="B24" s="15"/>
      <c r="C24" s="15"/>
      <c r="D24" s="15"/>
      <c r="E24" s="15"/>
      <c r="F24" s="16"/>
    </row>
    <row r="25" spans="1:8" x14ac:dyDescent="0.25">
      <c r="A25" s="6" t="s">
        <v>122</v>
      </c>
      <c r="B25" s="15">
        <f>B19</f>
        <v>8135960000</v>
      </c>
      <c r="C25" s="15"/>
      <c r="D25" s="15"/>
      <c r="E25" s="15"/>
      <c r="F25" s="15"/>
      <c r="G25" s="7"/>
      <c r="H25" s="7"/>
    </row>
    <row r="26" spans="1:8" x14ac:dyDescent="0.25">
      <c r="A26" s="6" t="s">
        <v>123</v>
      </c>
      <c r="B26" s="15">
        <f>+'I trimestre'!B26+'II Trimestre'!B26+'III Trimestre'!B26+'IV Trimestre'!B26</f>
        <v>8136076241</v>
      </c>
      <c r="C26" s="15"/>
      <c r="D26" s="15"/>
      <c r="E26" s="15"/>
      <c r="F26" s="16"/>
      <c r="G26" s="7"/>
      <c r="H26" s="7"/>
    </row>
    <row r="27" spans="1:8" x14ac:dyDescent="0.25">
      <c r="B27" s="17"/>
      <c r="C27" s="17"/>
      <c r="D27" s="17"/>
      <c r="E27" s="17"/>
      <c r="F27" s="17"/>
    </row>
    <row r="28" spans="1:8" x14ac:dyDescent="0.25">
      <c r="A28" t="s">
        <v>10</v>
      </c>
      <c r="B28" s="17"/>
      <c r="C28" s="17"/>
      <c r="D28" s="17"/>
      <c r="E28" s="17"/>
      <c r="F28" s="17"/>
    </row>
    <row r="29" spans="1:8" x14ac:dyDescent="0.25">
      <c r="A29" t="s">
        <v>65</v>
      </c>
      <c r="B29" s="38">
        <v>1.61</v>
      </c>
      <c r="C29" s="38">
        <v>1.61</v>
      </c>
      <c r="D29" s="38">
        <v>1.61</v>
      </c>
      <c r="E29" s="38">
        <v>1.61</v>
      </c>
      <c r="F29" s="38">
        <v>1.61</v>
      </c>
      <c r="G29" s="38">
        <v>1.61</v>
      </c>
    </row>
    <row r="30" spans="1:8" x14ac:dyDescent="0.25">
      <c r="A30" t="s">
        <v>126</v>
      </c>
      <c r="B30" s="38">
        <v>1.69</v>
      </c>
      <c r="C30" s="38">
        <v>1.69</v>
      </c>
      <c r="D30" s="38">
        <v>1.69</v>
      </c>
      <c r="E30" s="38">
        <v>1.69</v>
      </c>
      <c r="F30" s="38">
        <v>1.69</v>
      </c>
      <c r="G30" s="38">
        <v>1.69</v>
      </c>
    </row>
    <row r="31" spans="1:8" x14ac:dyDescent="0.25">
      <c r="A31" t="s">
        <v>11</v>
      </c>
      <c r="B31" s="4">
        <f>+C31+F31</f>
        <v>118907</v>
      </c>
      <c r="C31" s="4">
        <v>85822</v>
      </c>
      <c r="D31" s="4">
        <v>85822</v>
      </c>
      <c r="E31" s="4">
        <v>85822</v>
      </c>
      <c r="F31" s="4">
        <v>33085</v>
      </c>
      <c r="G31" s="4">
        <v>85822</v>
      </c>
    </row>
    <row r="32" spans="1:8" x14ac:dyDescent="0.25">
      <c r="B32" s="17"/>
      <c r="C32" s="17"/>
      <c r="D32" s="17"/>
      <c r="E32" s="17"/>
      <c r="F32" s="17"/>
    </row>
    <row r="33" spans="1:7" x14ac:dyDescent="0.25">
      <c r="A33" t="s">
        <v>12</v>
      </c>
      <c r="B33" s="17"/>
      <c r="C33" s="17"/>
      <c r="D33" s="17"/>
      <c r="E33" s="17"/>
      <c r="F33" s="17"/>
    </row>
    <row r="34" spans="1:7" x14ac:dyDescent="0.25">
      <c r="A34" t="s">
        <v>66</v>
      </c>
      <c r="B34" s="15">
        <f>B18/B29</f>
        <v>3414013975.1552792</v>
      </c>
      <c r="C34" s="15">
        <f t="shared" ref="C34:G34" si="3">C18/C29</f>
        <v>761195652.173913</v>
      </c>
      <c r="D34" s="15">
        <f t="shared" si="3"/>
        <v>11141304.347826086</v>
      </c>
      <c r="E34" s="15">
        <f t="shared" si="3"/>
        <v>51304347.826086953</v>
      </c>
      <c r="F34" s="15">
        <f t="shared" si="3"/>
        <v>2590372670.8074532</v>
      </c>
      <c r="G34" s="15">
        <f t="shared" si="3"/>
        <v>0</v>
      </c>
    </row>
    <row r="35" spans="1:7" x14ac:dyDescent="0.25">
      <c r="A35" t="s">
        <v>127</v>
      </c>
      <c r="B35" s="15">
        <f>B20/B30</f>
        <v>4362455621.301775</v>
      </c>
      <c r="C35" s="15">
        <f t="shared" ref="C35:G35" si="4">C20/C30</f>
        <v>1368745562.1301775</v>
      </c>
      <c r="D35" s="15">
        <f t="shared" si="4"/>
        <v>7349112.4260355029</v>
      </c>
      <c r="E35" s="15">
        <f t="shared" si="4"/>
        <v>124668639.05325444</v>
      </c>
      <c r="F35" s="15">
        <f t="shared" si="4"/>
        <v>2535562130.177515</v>
      </c>
      <c r="G35" s="15">
        <f t="shared" si="4"/>
        <v>326130177.51479292</v>
      </c>
    </row>
    <row r="36" spans="1:7" x14ac:dyDescent="0.25">
      <c r="A36" t="s">
        <v>67</v>
      </c>
      <c r="B36" s="15">
        <f>B34/B10</f>
        <v>522819.90431168134</v>
      </c>
      <c r="C36" s="15">
        <f t="shared" ref="C36:G36" si="5">C34/C10</f>
        <v>286163.77901274926</v>
      </c>
      <c r="D36" s="15">
        <f t="shared" si="5"/>
        <v>412640.9017713365</v>
      </c>
      <c r="E36" s="15">
        <f t="shared" si="5"/>
        <v>301790.28132992325</v>
      </c>
      <c r="F36" s="15">
        <f t="shared" si="5"/>
        <v>705247.1197406624</v>
      </c>
      <c r="G36" s="15" t="e">
        <f t="shared" si="5"/>
        <v>#DIV/0!</v>
      </c>
    </row>
    <row r="37" spans="1:7" x14ac:dyDescent="0.25">
      <c r="A37" t="s">
        <v>128</v>
      </c>
      <c r="B37" s="15">
        <f>B35/B13</f>
        <v>472894.91829829541</v>
      </c>
      <c r="C37" s="15">
        <f t="shared" ref="C37:G37" si="6">C35/C13</f>
        <v>328157.65095425019</v>
      </c>
      <c r="D37" s="15">
        <f t="shared" si="6"/>
        <v>198624.66016312171</v>
      </c>
      <c r="E37" s="15">
        <f t="shared" si="6"/>
        <v>314819.79558902635</v>
      </c>
      <c r="F37" s="15">
        <f t="shared" si="6"/>
        <v>699851.54020908498</v>
      </c>
      <c r="G37" s="15">
        <f t="shared" si="6"/>
        <v>326783.74500480253</v>
      </c>
    </row>
    <row r="39" spans="1:7" x14ac:dyDescent="0.25">
      <c r="A39" s="2" t="s">
        <v>13</v>
      </c>
    </row>
    <row r="41" spans="1:7" x14ac:dyDescent="0.25">
      <c r="A41" t="s">
        <v>14</v>
      </c>
    </row>
    <row r="42" spans="1:7" x14ac:dyDescent="0.25">
      <c r="A42" t="s">
        <v>15</v>
      </c>
      <c r="B42" s="9">
        <f>B12/B31*100</f>
        <v>8.504125072535679</v>
      </c>
      <c r="C42" s="9">
        <f t="shared" ref="C42:G42" si="7">C12/C31*100</f>
        <v>4.0385915033441311</v>
      </c>
      <c r="D42" s="9">
        <f t="shared" si="7"/>
        <v>0.12933746591782994</v>
      </c>
      <c r="E42" s="9">
        <f t="shared" si="7"/>
        <v>0.30411782526624875</v>
      </c>
      <c r="F42" s="9">
        <f t="shared" si="7"/>
        <v>12.603899047906905</v>
      </c>
      <c r="G42" s="9">
        <f t="shared" si="7"/>
        <v>2.451585840460488</v>
      </c>
    </row>
    <row r="43" spans="1:7" x14ac:dyDescent="0.25">
      <c r="A43" t="s">
        <v>16</v>
      </c>
      <c r="B43" s="9">
        <f>B13/B31*100</f>
        <v>7.7581639432497669</v>
      </c>
      <c r="C43" s="9">
        <f t="shared" ref="C43:G43" si="8">C13/C31*100</f>
        <v>4.8600591922816996</v>
      </c>
      <c r="D43" s="9">
        <f t="shared" si="8"/>
        <v>4.3112488639276643E-2</v>
      </c>
      <c r="E43" s="9">
        <f t="shared" si="8"/>
        <v>0.46142014867982573</v>
      </c>
      <c r="F43" s="9">
        <f t="shared" si="8"/>
        <v>10.950581834668279</v>
      </c>
      <c r="G43" s="9">
        <f t="shared" si="8"/>
        <v>1.1628719908648131</v>
      </c>
    </row>
    <row r="45" spans="1:7" x14ac:dyDescent="0.25">
      <c r="A45" t="s">
        <v>17</v>
      </c>
    </row>
    <row r="46" spans="1:7" x14ac:dyDescent="0.25">
      <c r="A46" t="s">
        <v>18</v>
      </c>
      <c r="B46" s="9">
        <f>B13/B12*100</f>
        <v>91.228243670886073</v>
      </c>
      <c r="C46" s="9">
        <f t="shared" ref="C46:G46" si="9">C13/C12*100</f>
        <v>120.34045008655512</v>
      </c>
      <c r="D46" s="9">
        <f t="shared" si="9"/>
        <v>33.333333333333329</v>
      </c>
      <c r="E46" s="9">
        <f t="shared" si="9"/>
        <v>151.72413793103448</v>
      </c>
      <c r="F46" s="9">
        <f t="shared" si="9"/>
        <v>86.882494004796158</v>
      </c>
      <c r="G46" s="9">
        <f t="shared" si="9"/>
        <v>47.433460076045627</v>
      </c>
    </row>
    <row r="47" spans="1:7" x14ac:dyDescent="0.25">
      <c r="A47" t="s">
        <v>19</v>
      </c>
      <c r="B47" s="9">
        <f>B20/B19*100</f>
        <v>90.616841774050016</v>
      </c>
      <c r="C47" s="9">
        <f t="shared" ref="C47:G47" si="10">C20/C19*100</f>
        <v>128.51</v>
      </c>
      <c r="D47" s="9">
        <f t="shared" si="10"/>
        <v>21.036585365853657</v>
      </c>
      <c r="E47" s="9">
        <f t="shared" si="10"/>
        <v>149.48914431673052</v>
      </c>
      <c r="F47" s="9">
        <f t="shared" si="10"/>
        <v>85.701999999999998</v>
      </c>
      <c r="G47" s="9">
        <f t="shared" si="10"/>
        <v>48.518459832039298</v>
      </c>
    </row>
    <row r="48" spans="1:7" x14ac:dyDescent="0.25">
      <c r="A48" t="s">
        <v>20</v>
      </c>
      <c r="B48" s="10">
        <f>AVERAGE(B46:B47)</f>
        <v>90.922542722468052</v>
      </c>
      <c r="C48" s="10">
        <f t="shared" ref="C48:G48" si="11">AVERAGE(C46:C47)</f>
        <v>124.42522504327755</v>
      </c>
      <c r="D48" s="10">
        <f t="shared" si="11"/>
        <v>27.184959349593491</v>
      </c>
      <c r="E48" s="10">
        <f t="shared" si="11"/>
        <v>150.6066411238825</v>
      </c>
      <c r="F48" s="10">
        <f t="shared" si="11"/>
        <v>86.292247002398085</v>
      </c>
      <c r="G48" s="10">
        <f t="shared" si="11"/>
        <v>47.975959954042466</v>
      </c>
    </row>
    <row r="49" spans="1:7" x14ac:dyDescent="0.25">
      <c r="B49" s="10"/>
      <c r="C49" s="10"/>
      <c r="D49" s="10"/>
      <c r="E49" s="10"/>
    </row>
    <row r="50" spans="1:7" x14ac:dyDescent="0.25">
      <c r="A50" t="s">
        <v>21</v>
      </c>
      <c r="B50" s="17"/>
      <c r="C50" s="17"/>
      <c r="D50" s="17"/>
      <c r="E50" s="17"/>
    </row>
    <row r="51" spans="1:7" x14ac:dyDescent="0.25">
      <c r="A51" t="s">
        <v>22</v>
      </c>
      <c r="B51" s="10">
        <f>B13/B15*100</f>
        <v>91.228243670886073</v>
      </c>
      <c r="C51" s="10">
        <f t="shared" ref="C51:G51" si="12">C13/C15*100</f>
        <v>120.34045008655512</v>
      </c>
      <c r="D51" s="10">
        <f t="shared" si="12"/>
        <v>33.333333333333329</v>
      </c>
      <c r="E51" s="10">
        <f t="shared" si="12"/>
        <v>151.72413793103448</v>
      </c>
      <c r="F51" s="10">
        <f t="shared" si="12"/>
        <v>86.882494004796158</v>
      </c>
      <c r="G51" s="10">
        <f t="shared" si="12"/>
        <v>47.433460076045627</v>
      </c>
    </row>
    <row r="52" spans="1:7" x14ac:dyDescent="0.25">
      <c r="A52" t="s">
        <v>23</v>
      </c>
      <c r="B52" s="10">
        <f>B20/B21*100</f>
        <v>90.616841774050016</v>
      </c>
      <c r="C52" s="10">
        <f t="shared" ref="C52:G52" si="13">C20/C21*100</f>
        <v>128.51</v>
      </c>
      <c r="D52" s="10">
        <f t="shared" si="13"/>
        <v>21.036585365853657</v>
      </c>
      <c r="E52" s="10">
        <f t="shared" si="13"/>
        <v>149.48914431673052</v>
      </c>
      <c r="F52" s="10">
        <f t="shared" si="13"/>
        <v>85.701999999999998</v>
      </c>
      <c r="G52" s="10">
        <f t="shared" si="13"/>
        <v>48.518459832039298</v>
      </c>
    </row>
    <row r="53" spans="1:7" x14ac:dyDescent="0.25">
      <c r="A53" t="s">
        <v>24</v>
      </c>
      <c r="B53" s="10">
        <f>(B51+B52)/2</f>
        <v>90.922542722468052</v>
      </c>
      <c r="C53" s="10">
        <f t="shared" ref="C53:G53" si="14">(C51+C52)/2</f>
        <v>124.42522504327755</v>
      </c>
      <c r="D53" s="10">
        <f t="shared" si="14"/>
        <v>27.184959349593491</v>
      </c>
      <c r="E53" s="10">
        <f t="shared" si="14"/>
        <v>150.6066411238825</v>
      </c>
      <c r="F53" s="10">
        <f t="shared" si="14"/>
        <v>86.292247002398085</v>
      </c>
      <c r="G53" s="10">
        <f t="shared" si="14"/>
        <v>47.975959954042466</v>
      </c>
    </row>
    <row r="54" spans="1:7" x14ac:dyDescent="0.25">
      <c r="B54" s="17"/>
      <c r="C54" s="17"/>
      <c r="D54" s="17"/>
      <c r="E54" s="17"/>
    </row>
    <row r="55" spans="1:7" x14ac:dyDescent="0.25">
      <c r="A55" t="s">
        <v>25</v>
      </c>
      <c r="B55" s="10">
        <f>B22/B20*100</f>
        <v>100</v>
      </c>
      <c r="C55" s="10"/>
      <c r="D55" s="10"/>
      <c r="E55" s="10"/>
      <c r="F55" s="10"/>
    </row>
    <row r="56" spans="1:7" x14ac:dyDescent="0.25">
      <c r="B56" s="17"/>
      <c r="C56" s="17"/>
      <c r="D56" s="17"/>
      <c r="E56" s="17"/>
    </row>
    <row r="57" spans="1:7" x14ac:dyDescent="0.25">
      <c r="A57" t="s">
        <v>26</v>
      </c>
      <c r="B57" s="17"/>
      <c r="C57" s="17"/>
      <c r="D57" s="17"/>
      <c r="E57" s="17"/>
    </row>
    <row r="58" spans="1:7" x14ac:dyDescent="0.25">
      <c r="A58" t="s">
        <v>27</v>
      </c>
      <c r="B58" s="10">
        <f>((B13/B10)-1)*100</f>
        <v>41.271056661562014</v>
      </c>
      <c r="C58" s="10">
        <f t="shared" ref="C58:G58" si="15">((C13/C10)-1)*100</f>
        <v>56.804511278195477</v>
      </c>
      <c r="D58" s="10">
        <f t="shared" si="15"/>
        <v>37.037037037037045</v>
      </c>
      <c r="E58" s="10">
        <f t="shared" si="15"/>
        <v>132.94117647058826</v>
      </c>
      <c r="F58" s="10">
        <f t="shared" si="15"/>
        <v>-1.3612850530901222</v>
      </c>
      <c r="G58" s="10" t="e">
        <f t="shared" si="15"/>
        <v>#DIV/0!</v>
      </c>
    </row>
    <row r="59" spans="1:7" x14ac:dyDescent="0.25">
      <c r="A59" t="s">
        <v>28</v>
      </c>
      <c r="B59" s="10">
        <f>((B35/B34)-1)*100</f>
        <v>27.780836664658292</v>
      </c>
      <c r="C59" s="10">
        <f t="shared" ref="C59:G59" si="16">((C35/C34)-1)*100</f>
        <v>79.815210218443994</v>
      </c>
      <c r="D59" s="10">
        <f t="shared" si="16"/>
        <v>-34.037234810217917</v>
      </c>
      <c r="E59" s="10">
        <f t="shared" si="16"/>
        <v>142.99819476481801</v>
      </c>
      <c r="F59" s="10">
        <f t="shared" si="16"/>
        <v>-2.1159326319194482</v>
      </c>
      <c r="G59" s="10" t="e">
        <f t="shared" si="16"/>
        <v>#DIV/0!</v>
      </c>
    </row>
    <row r="60" spans="1:7" x14ac:dyDescent="0.25">
      <c r="A60" t="s">
        <v>29</v>
      </c>
      <c r="B60" s="10">
        <f>((B37/B36)-1)*100</f>
        <v>-9.5491746969952658</v>
      </c>
      <c r="C60" s="10">
        <f t="shared" ref="C60:G60" si="17">((C37/C36)-1)*100</f>
        <v>14.674768444272601</v>
      </c>
      <c r="D60" s="10">
        <f t="shared" si="17"/>
        <v>-51.865009185834701</v>
      </c>
      <c r="E60" s="10">
        <f t="shared" si="17"/>
        <v>4.3174068434824742</v>
      </c>
      <c r="F60" s="10">
        <f t="shared" si="17"/>
        <v>-0.76506225698043107</v>
      </c>
      <c r="G60" s="10" t="e">
        <f t="shared" si="17"/>
        <v>#DIV/0!</v>
      </c>
    </row>
    <row r="61" spans="1:7" x14ac:dyDescent="0.25">
      <c r="B61" s="10"/>
      <c r="C61" s="10"/>
      <c r="D61" s="10"/>
      <c r="E61" s="10"/>
    </row>
    <row r="62" spans="1:7" x14ac:dyDescent="0.25">
      <c r="A62" t="s">
        <v>30</v>
      </c>
      <c r="B62" s="17"/>
      <c r="C62" s="17"/>
      <c r="D62" s="17"/>
      <c r="E62" s="17"/>
    </row>
    <row r="63" spans="1:7" x14ac:dyDescent="0.25">
      <c r="A63" s="40" t="s">
        <v>76</v>
      </c>
      <c r="B63" s="21">
        <f>B19/(B12*3)</f>
        <v>268194.8839662447</v>
      </c>
      <c r="C63" s="21">
        <f t="shared" ref="C63:G63" si="18">C19/(C12*3)</f>
        <v>173110.21350259666</v>
      </c>
      <c r="D63" s="21">
        <f t="shared" si="18"/>
        <v>177297.29729729731</v>
      </c>
      <c r="E63" s="21">
        <f t="shared" si="18"/>
        <v>180000</v>
      </c>
      <c r="F63" s="21">
        <f t="shared" si="18"/>
        <v>399680.25579536369</v>
      </c>
      <c r="G63" s="21">
        <f t="shared" si="18"/>
        <v>179971.48288973383</v>
      </c>
    </row>
    <row r="64" spans="1:7" x14ac:dyDescent="0.25">
      <c r="A64" s="40" t="s">
        <v>77</v>
      </c>
      <c r="B64" s="21">
        <f>B20/(B13*3)</f>
        <v>266397.47064137307</v>
      </c>
      <c r="C64" s="21">
        <f t="shared" ref="C64:G64" si="19">C20/(C13*3)</f>
        <v>184862.14337089428</v>
      </c>
      <c r="D64" s="21">
        <f t="shared" si="19"/>
        <v>111891.89189189189</v>
      </c>
      <c r="E64" s="21">
        <f t="shared" si="19"/>
        <v>177348.48484848486</v>
      </c>
      <c r="F64" s="21">
        <f t="shared" si="19"/>
        <v>394249.70098445116</v>
      </c>
      <c r="G64" s="21">
        <f t="shared" si="19"/>
        <v>184088.1763527054</v>
      </c>
    </row>
    <row r="65" spans="1:8" x14ac:dyDescent="0.25">
      <c r="A65" s="40" t="s">
        <v>37</v>
      </c>
      <c r="B65" s="21">
        <f>B20/B14</f>
        <v>182173.21472695825</v>
      </c>
      <c r="C65" s="21">
        <f t="shared" ref="C65:G65" si="20">C20/C14</f>
        <v>179566.83744760131</v>
      </c>
      <c r="D65" s="21">
        <f t="shared" si="20"/>
        <v>138000</v>
      </c>
      <c r="E65" s="21">
        <f t="shared" si="20"/>
        <v>172838.39212469236</v>
      </c>
      <c r="F65" s="21">
        <f t="shared" si="20"/>
        <v>184543.49698535746</v>
      </c>
      <c r="G65" s="21">
        <f t="shared" si="20"/>
        <v>180176.52827721476</v>
      </c>
    </row>
    <row r="66" spans="1:8" x14ac:dyDescent="0.25">
      <c r="A66" t="s">
        <v>31</v>
      </c>
      <c r="B66" s="10">
        <f>(B63/B64)*B48</f>
        <v>91.536007217559231</v>
      </c>
      <c r="C66" s="10">
        <f t="shared" ref="C66:G66" si="21">(C63/C64)*C48</f>
        <v>116.51534965239225</v>
      </c>
      <c r="D66" s="10">
        <f t="shared" si="21"/>
        <v>43.0756843800322</v>
      </c>
      <c r="E66" s="10">
        <f t="shared" si="21"/>
        <v>152.85834229403878</v>
      </c>
      <c r="F66" s="10">
        <f t="shared" si="21"/>
        <v>87.48087130809364</v>
      </c>
      <c r="G66" s="10">
        <f t="shared" si="21"/>
        <v>46.903091915281593</v>
      </c>
    </row>
    <row r="67" spans="1:8" x14ac:dyDescent="0.25">
      <c r="A67" t="s">
        <v>74</v>
      </c>
      <c r="B67" s="35">
        <f>B19/B12</f>
        <v>804584.65189873416</v>
      </c>
      <c r="C67" s="35">
        <f t="shared" ref="C67:G67" si="22">C19/C12</f>
        <v>519330.64050778997</v>
      </c>
      <c r="D67" s="35">
        <f t="shared" si="22"/>
        <v>531891.89189189184</v>
      </c>
      <c r="E67" s="35">
        <f t="shared" si="22"/>
        <v>540000</v>
      </c>
      <c r="F67" s="35">
        <f t="shared" si="22"/>
        <v>1199040.7673860912</v>
      </c>
      <c r="G67" s="35">
        <f t="shared" si="22"/>
        <v>539914.44866920158</v>
      </c>
    </row>
    <row r="68" spans="1:8" x14ac:dyDescent="0.25">
      <c r="A68" t="s">
        <v>75</v>
      </c>
      <c r="B68" s="35">
        <f>B20/B13</f>
        <v>799192.41192411922</v>
      </c>
      <c r="C68" s="35">
        <f t="shared" ref="C68:G68" si="23">C20/C13</f>
        <v>554586.43011268287</v>
      </c>
      <c r="D68" s="35">
        <f t="shared" si="23"/>
        <v>335675.67567567568</v>
      </c>
      <c r="E68" s="35">
        <f t="shared" si="23"/>
        <v>532045.45454545459</v>
      </c>
      <c r="F68" s="35">
        <f t="shared" si="23"/>
        <v>1182749.1029533537</v>
      </c>
      <c r="G68" s="35">
        <f t="shared" si="23"/>
        <v>552264.52905811626</v>
      </c>
    </row>
    <row r="69" spans="1:8" x14ac:dyDescent="0.25">
      <c r="B69" s="10"/>
      <c r="C69" s="10"/>
      <c r="D69" s="10"/>
      <c r="E69" s="10"/>
    </row>
    <row r="70" spans="1:8" x14ac:dyDescent="0.25">
      <c r="A70" t="s">
        <v>32</v>
      </c>
      <c r="B70" s="10"/>
      <c r="C70" s="10"/>
      <c r="D70" s="10"/>
      <c r="E70" s="10"/>
    </row>
    <row r="71" spans="1:8" x14ac:dyDescent="0.25">
      <c r="A71" t="s">
        <v>33</v>
      </c>
      <c r="B71" s="10">
        <f>(B26/B25)*100</f>
        <v>100.00142873121303</v>
      </c>
      <c r="C71" s="10"/>
      <c r="D71" s="10"/>
      <c r="E71" s="10"/>
      <c r="G71" s="7"/>
      <c r="H71" s="7"/>
    </row>
    <row r="72" spans="1:8" x14ac:dyDescent="0.25">
      <c r="A72" t="s">
        <v>34</v>
      </c>
      <c r="B72" s="10">
        <f>(B20/B26)*100</f>
        <v>90.615547121444422</v>
      </c>
      <c r="C72" s="10"/>
      <c r="D72" s="10"/>
      <c r="E72" s="10"/>
      <c r="G72" s="7"/>
      <c r="H72" s="7"/>
    </row>
    <row r="73" spans="1:8" ht="15.75" thickBot="1" x14ac:dyDescent="0.3">
      <c r="A73" s="11"/>
      <c r="B73" s="11"/>
      <c r="C73" s="11"/>
      <c r="D73" s="11"/>
      <c r="E73" s="11"/>
      <c r="F73" s="11"/>
      <c r="G73" s="11"/>
    </row>
    <row r="74" spans="1:8" ht="15.75" thickTop="1" x14ac:dyDescent="0.25"/>
    <row r="75" spans="1:8" x14ac:dyDescent="0.25">
      <c r="A75" s="13" t="s">
        <v>35</v>
      </c>
    </row>
    <row r="76" spans="1:8" x14ac:dyDescent="0.25">
      <c r="A76" t="s">
        <v>87</v>
      </c>
    </row>
    <row r="77" spans="1:8" x14ac:dyDescent="0.25">
      <c r="A77" t="s">
        <v>88</v>
      </c>
      <c r="B77" s="12"/>
      <c r="C77" s="12"/>
      <c r="D77" s="12"/>
    </row>
    <row r="79" spans="1:8" x14ac:dyDescent="0.25">
      <c r="A79" t="s">
        <v>38</v>
      </c>
    </row>
    <row r="80" spans="1:8" x14ac:dyDescent="0.25">
      <c r="A80" s="25" t="s">
        <v>41</v>
      </c>
    </row>
    <row r="81" spans="1:1" x14ac:dyDescent="0.25">
      <c r="A81" s="25"/>
    </row>
    <row r="82" spans="1:1" x14ac:dyDescent="0.25">
      <c r="A82" s="25" t="s">
        <v>131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2012-04-23T17:10:47Z</dcterms:created>
  <dcterms:modified xsi:type="dcterms:W3CDTF">2015-10-09T18:07:36Z</dcterms:modified>
</cp:coreProperties>
</file>