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rojas\Documents\Hermes Cliente\files\"/>
    </mc:Choice>
  </mc:AlternateContent>
  <bookViews>
    <workbookView xWindow="120" yWindow="135" windowWidth="17520" windowHeight="10005" tabRatio="754" activeTab="6"/>
  </bookViews>
  <sheets>
    <sheet name="I Trimestre" sheetId="4" r:id="rId1"/>
    <sheet name="II Trimestre" sheetId="6" r:id="rId2"/>
    <sheet name="III Trimestre" sheetId="9" r:id="rId3"/>
    <sheet name="IV Trimestre" sheetId="7" r:id="rId4"/>
    <sheet name="I Semestre" sheetId="11" r:id="rId5"/>
    <sheet name="III Trimestre Acumulado" sheetId="10" r:id="rId6"/>
    <sheet name="Anual 2012" sheetId="8" r:id="rId7"/>
  </sheets>
  <calcPr calcId="152511"/>
</workbook>
</file>

<file path=xl/calcChain.xml><?xml version="1.0" encoding="utf-8"?>
<calcChain xmlns="http://schemas.openxmlformats.org/spreadsheetml/2006/main">
  <c r="C20" i="7" l="1"/>
  <c r="D20" i="7"/>
  <c r="E20" i="7"/>
  <c r="C20" i="9"/>
  <c r="D20" i="9"/>
  <c r="E20" i="9"/>
  <c r="C20" i="6"/>
  <c r="D20" i="6"/>
  <c r="E20" i="6"/>
  <c r="C20" i="4"/>
  <c r="D20" i="4"/>
  <c r="E20" i="4"/>
  <c r="E12" i="7"/>
  <c r="C12" i="7"/>
  <c r="E12" i="9"/>
  <c r="C12" i="9"/>
  <c r="E12" i="6"/>
  <c r="C12" i="6"/>
  <c r="E12" i="4"/>
  <c r="E17" i="7"/>
  <c r="E17" i="9"/>
  <c r="E17" i="6"/>
  <c r="E17" i="4"/>
  <c r="D19" i="11" l="1"/>
  <c r="E19" i="11"/>
  <c r="C19" i="11"/>
  <c r="C17" i="11"/>
  <c r="D17" i="11"/>
  <c r="E17" i="11"/>
  <c r="C18" i="11"/>
  <c r="D18" i="11"/>
  <c r="E18" i="11"/>
  <c r="C20" i="11"/>
  <c r="D20" i="11"/>
  <c r="E20" i="11"/>
  <c r="D16" i="11"/>
  <c r="E16" i="11"/>
  <c r="C16" i="11"/>
  <c r="D19" i="10"/>
  <c r="E19" i="10"/>
  <c r="C19" i="10"/>
  <c r="C17" i="10"/>
  <c r="D17" i="10"/>
  <c r="E17" i="10"/>
  <c r="C18" i="10"/>
  <c r="D18" i="10"/>
  <c r="E18" i="10"/>
  <c r="C20" i="10"/>
  <c r="D20" i="10"/>
  <c r="E20" i="10"/>
  <c r="D16" i="10"/>
  <c r="E16" i="10"/>
  <c r="C16" i="10"/>
  <c r="D19" i="8"/>
  <c r="E19" i="8"/>
  <c r="C19" i="8"/>
  <c r="C17" i="8"/>
  <c r="D17" i="8"/>
  <c r="E17" i="8"/>
  <c r="C18" i="8"/>
  <c r="D18" i="8"/>
  <c r="E18" i="8"/>
  <c r="C20" i="8"/>
  <c r="D20" i="8"/>
  <c r="E20" i="8"/>
  <c r="D16" i="8"/>
  <c r="E16" i="8"/>
  <c r="C16" i="8"/>
  <c r="C11" i="11"/>
  <c r="D11" i="11"/>
  <c r="E11" i="11"/>
  <c r="C12" i="11"/>
  <c r="D12" i="11"/>
  <c r="E12" i="11"/>
  <c r="C13" i="11"/>
  <c r="D13" i="11"/>
  <c r="E13" i="11"/>
  <c r="D10" i="11"/>
  <c r="E10" i="11"/>
  <c r="C10" i="11"/>
  <c r="C11" i="10"/>
  <c r="D11" i="10"/>
  <c r="E11" i="10"/>
  <c r="C12" i="10"/>
  <c r="D12" i="10"/>
  <c r="E12" i="10"/>
  <c r="C13" i="10"/>
  <c r="D13" i="10"/>
  <c r="E13" i="10"/>
  <c r="D10" i="10"/>
  <c r="E10" i="10"/>
  <c r="C10" i="10"/>
  <c r="C11" i="8"/>
  <c r="D11" i="8"/>
  <c r="E11" i="8"/>
  <c r="C12" i="8"/>
  <c r="D12" i="8"/>
  <c r="E12" i="8"/>
  <c r="C13" i="8"/>
  <c r="D13" i="8"/>
  <c r="E13" i="8"/>
  <c r="D10" i="8"/>
  <c r="E10" i="8"/>
  <c r="C10" i="8"/>
  <c r="B20" i="8" l="1"/>
  <c r="B19" i="8"/>
  <c r="B18" i="8"/>
  <c r="B17" i="8"/>
  <c r="B16" i="8"/>
  <c r="B13" i="8"/>
  <c r="B12" i="8"/>
  <c r="B11" i="8"/>
  <c r="B10" i="8"/>
  <c r="B20" i="10"/>
  <c r="B19" i="10"/>
  <c r="B18" i="10"/>
  <c r="B17" i="10"/>
  <c r="B16" i="10"/>
  <c r="B13" i="10"/>
  <c r="B12" i="10"/>
  <c r="B11" i="10"/>
  <c r="B10" i="10"/>
  <c r="B20" i="11"/>
  <c r="B19" i="11"/>
  <c r="B18" i="11"/>
  <c r="B17" i="11"/>
  <c r="B16" i="11"/>
  <c r="B13" i="11"/>
  <c r="B12" i="11"/>
  <c r="B11" i="11"/>
  <c r="B10" i="11"/>
  <c r="B19" i="7"/>
  <c r="B18" i="7"/>
  <c r="B20" i="7" s="1"/>
  <c r="B17" i="7"/>
  <c r="B16" i="7"/>
  <c r="B13" i="7"/>
  <c r="B12" i="7"/>
  <c r="B11" i="7"/>
  <c r="B10" i="7"/>
  <c r="B19" i="9"/>
  <c r="B18" i="9"/>
  <c r="B20" i="9" s="1"/>
  <c r="B17" i="9"/>
  <c r="B16" i="9"/>
  <c r="B13" i="9"/>
  <c r="B12" i="9"/>
  <c r="B11" i="9"/>
  <c r="B10" i="9"/>
  <c r="B19" i="6"/>
  <c r="B18" i="6"/>
  <c r="B20" i="6" s="1"/>
  <c r="B17" i="6"/>
  <c r="B16" i="6"/>
  <c r="B13" i="6"/>
  <c r="B12" i="6"/>
  <c r="B11" i="6"/>
  <c r="B10" i="6"/>
  <c r="B19" i="4"/>
  <c r="B18" i="4"/>
  <c r="B20" i="4" s="1"/>
  <c r="B17" i="4"/>
  <c r="B16" i="4"/>
  <c r="B13" i="4"/>
  <c r="B12" i="4"/>
  <c r="B11" i="4"/>
  <c r="B10" i="4"/>
  <c r="B29" i="8" l="1"/>
  <c r="B29" i="10"/>
  <c r="B29" i="11"/>
  <c r="B29" i="7"/>
  <c r="B29" i="9"/>
  <c r="B29" i="6"/>
  <c r="B29" i="4"/>
  <c r="C49" i="4" l="1"/>
  <c r="D49" i="4"/>
  <c r="D49" i="6" l="1"/>
  <c r="C49" i="11" l="1"/>
  <c r="C49" i="6"/>
  <c r="D49" i="11"/>
  <c r="D49" i="9"/>
  <c r="C49" i="10"/>
  <c r="B24" i="11"/>
  <c r="C63" i="11"/>
  <c r="D63" i="11"/>
  <c r="D57" i="11"/>
  <c r="E40" i="11"/>
  <c r="B24" i="10"/>
  <c r="B24" i="8"/>
  <c r="C33" i="9"/>
  <c r="D33" i="9"/>
  <c r="E33" i="9"/>
  <c r="C32" i="9"/>
  <c r="D32" i="9"/>
  <c r="E32" i="9"/>
  <c r="C62" i="11" l="1"/>
  <c r="C40" i="11"/>
  <c r="C49" i="9"/>
  <c r="C41" i="10"/>
  <c r="D49" i="7"/>
  <c r="C40" i="10"/>
  <c r="C65" i="8"/>
  <c r="C57" i="10"/>
  <c r="C44" i="10"/>
  <c r="E40" i="10"/>
  <c r="C57" i="11"/>
  <c r="D33" i="11"/>
  <c r="D41" i="11"/>
  <c r="D50" i="11"/>
  <c r="D54" i="11"/>
  <c r="C33" i="11"/>
  <c r="E33" i="11"/>
  <c r="C41" i="11"/>
  <c r="C44" i="11"/>
  <c r="C45" i="11"/>
  <c r="C50" i="11"/>
  <c r="E50" i="11"/>
  <c r="C54" i="11"/>
  <c r="E54" i="11"/>
  <c r="B54" i="10"/>
  <c r="B50" i="10"/>
  <c r="B33" i="10"/>
  <c r="B68" i="10"/>
  <c r="C33" i="10"/>
  <c r="E33" i="10"/>
  <c r="C45" i="10"/>
  <c r="C50" i="10"/>
  <c r="C51" i="10" s="1"/>
  <c r="E50" i="10"/>
  <c r="C54" i="10"/>
  <c r="E54" i="10"/>
  <c r="C63" i="10"/>
  <c r="D33" i="10"/>
  <c r="D50" i="10"/>
  <c r="D54" i="10"/>
  <c r="C62" i="8" l="1"/>
  <c r="D41" i="10"/>
  <c r="D49" i="10"/>
  <c r="D51" i="10" s="1"/>
  <c r="C49" i="7"/>
  <c r="C62" i="10"/>
  <c r="D63" i="10"/>
  <c r="D57" i="10"/>
  <c r="C46" i="10"/>
  <c r="D51" i="11"/>
  <c r="C51" i="11"/>
  <c r="C46" i="11"/>
  <c r="C64" i="11" s="1"/>
  <c r="C35" i="11"/>
  <c r="B68" i="11"/>
  <c r="B54" i="11"/>
  <c r="B50" i="11"/>
  <c r="B33" i="11"/>
  <c r="D35" i="11"/>
  <c r="D35" i="10"/>
  <c r="C35" i="10"/>
  <c r="C64" i="10" l="1"/>
  <c r="C57" i="8"/>
  <c r="C66" i="8"/>
  <c r="C63" i="8"/>
  <c r="D63" i="8"/>
  <c r="D66" i="8"/>
  <c r="D45" i="11"/>
  <c r="D45" i="10"/>
  <c r="B32" i="9"/>
  <c r="D57" i="8"/>
  <c r="E54" i="8"/>
  <c r="D54" i="8"/>
  <c r="C54" i="8"/>
  <c r="E50" i="8"/>
  <c r="D50" i="8"/>
  <c r="C50" i="8"/>
  <c r="D49" i="8"/>
  <c r="C49" i="8"/>
  <c r="D45" i="8"/>
  <c r="C45" i="8"/>
  <c r="D44" i="8"/>
  <c r="C44" i="8"/>
  <c r="D41" i="8"/>
  <c r="C41" i="8"/>
  <c r="E40" i="8"/>
  <c r="D40" i="8"/>
  <c r="C40" i="8"/>
  <c r="E33" i="8"/>
  <c r="D33" i="8"/>
  <c r="D35" i="8" s="1"/>
  <c r="C33" i="8"/>
  <c r="C35" i="8" s="1"/>
  <c r="B40" i="8"/>
  <c r="D62" i="8" l="1"/>
  <c r="B70" i="8"/>
  <c r="D65" i="8"/>
  <c r="E49" i="4"/>
  <c r="B33" i="9"/>
  <c r="B58" i="9" s="1"/>
  <c r="D46" i="8"/>
  <c r="C51" i="8"/>
  <c r="B23" i="9"/>
  <c r="C46" i="8"/>
  <c r="C64" i="8" s="1"/>
  <c r="D51" i="8"/>
  <c r="D62" i="10"/>
  <c r="D44" i="10"/>
  <c r="D46" i="10" s="1"/>
  <c r="D40" i="10"/>
  <c r="D44" i="11"/>
  <c r="D46" i="11" s="1"/>
  <c r="D62" i="11"/>
  <c r="D40" i="11"/>
  <c r="B33" i="8"/>
  <c r="B50" i="8"/>
  <c r="B54" i="8"/>
  <c r="E49" i="6" l="1"/>
  <c r="D64" i="8"/>
  <c r="D64" i="10"/>
  <c r="B40" i="11"/>
  <c r="D64" i="11"/>
  <c r="B40" i="10"/>
  <c r="E49" i="9" l="1"/>
  <c r="B49" i="9"/>
  <c r="E49" i="11"/>
  <c r="E51" i="11" s="1"/>
  <c r="E57" i="11"/>
  <c r="E63" i="11"/>
  <c r="E41" i="11"/>
  <c r="E44" i="11"/>
  <c r="E35" i="11"/>
  <c r="E63" i="7"/>
  <c r="D63" i="7"/>
  <c r="C63" i="7"/>
  <c r="D62" i="7"/>
  <c r="C62" i="7"/>
  <c r="E54" i="7"/>
  <c r="D54" i="7"/>
  <c r="C54" i="7"/>
  <c r="E50" i="7"/>
  <c r="D50" i="7"/>
  <c r="C50" i="7"/>
  <c r="D45" i="7"/>
  <c r="C45" i="7"/>
  <c r="E44" i="7"/>
  <c r="D44" i="7"/>
  <c r="D46" i="7" s="1"/>
  <c r="C44" i="7"/>
  <c r="E41" i="7"/>
  <c r="D41" i="7"/>
  <c r="C41" i="7"/>
  <c r="E40" i="7"/>
  <c r="D40" i="7"/>
  <c r="C40" i="7"/>
  <c r="E33" i="7"/>
  <c r="D33" i="7"/>
  <c r="C33" i="7"/>
  <c r="E62" i="7"/>
  <c r="B49" i="7"/>
  <c r="B40" i="7"/>
  <c r="E57" i="7"/>
  <c r="D57" i="7"/>
  <c r="C57" i="7"/>
  <c r="E63" i="9"/>
  <c r="D63" i="9"/>
  <c r="C63" i="9"/>
  <c r="D62" i="9"/>
  <c r="C62" i="9"/>
  <c r="E54" i="9"/>
  <c r="D54" i="9"/>
  <c r="C54" i="9"/>
  <c r="E50" i="9"/>
  <c r="D50" i="9"/>
  <c r="C50" i="9"/>
  <c r="C51" i="9"/>
  <c r="D45" i="9"/>
  <c r="C45" i="9"/>
  <c r="E44" i="9"/>
  <c r="D44" i="9"/>
  <c r="C44" i="9"/>
  <c r="E41" i="9"/>
  <c r="D41" i="9"/>
  <c r="C41" i="9"/>
  <c r="E40" i="9"/>
  <c r="D40" i="9"/>
  <c r="C40" i="9"/>
  <c r="E35" i="9"/>
  <c r="D35" i="9"/>
  <c r="C35" i="9"/>
  <c r="B68" i="9"/>
  <c r="E62" i="9"/>
  <c r="B62" i="9"/>
  <c r="B40" i="9"/>
  <c r="E57" i="9"/>
  <c r="D57" i="9"/>
  <c r="C57" i="9"/>
  <c r="E63" i="6"/>
  <c r="D63" i="6"/>
  <c r="C63" i="6"/>
  <c r="D62" i="6"/>
  <c r="C62" i="6"/>
  <c r="E57" i="6"/>
  <c r="C57" i="6"/>
  <c r="E54" i="6"/>
  <c r="D54" i="6"/>
  <c r="C54" i="6"/>
  <c r="E50" i="6"/>
  <c r="D50" i="6"/>
  <c r="C50" i="6"/>
  <c r="D45" i="6"/>
  <c r="C45" i="6"/>
  <c r="E44" i="6"/>
  <c r="D44" i="6"/>
  <c r="C44" i="6"/>
  <c r="E41" i="6"/>
  <c r="D41" i="6"/>
  <c r="C41" i="6"/>
  <c r="E40" i="6"/>
  <c r="D40" i="6"/>
  <c r="C40" i="6"/>
  <c r="E33" i="6"/>
  <c r="D33" i="6"/>
  <c r="C33" i="6"/>
  <c r="B40" i="6"/>
  <c r="D57" i="6"/>
  <c r="E51" i="9" l="1"/>
  <c r="C46" i="7"/>
  <c r="C64" i="7" s="1"/>
  <c r="C46" i="6"/>
  <c r="C64" i="6" s="1"/>
  <c r="E49" i="7"/>
  <c r="E51" i="7" s="1"/>
  <c r="B49" i="6"/>
  <c r="B68" i="6"/>
  <c r="B68" i="7"/>
  <c r="B49" i="11"/>
  <c r="B51" i="11" s="1"/>
  <c r="B41" i="11"/>
  <c r="B57" i="11"/>
  <c r="B63" i="11"/>
  <c r="B35" i="11"/>
  <c r="B44" i="11"/>
  <c r="E63" i="10"/>
  <c r="E49" i="10"/>
  <c r="E51" i="10" s="1"/>
  <c r="E44" i="10"/>
  <c r="E57" i="10"/>
  <c r="E35" i="10"/>
  <c r="E41" i="10"/>
  <c r="C51" i="7"/>
  <c r="D46" i="9"/>
  <c r="D64" i="9" s="1"/>
  <c r="D46" i="6"/>
  <c r="D64" i="6" s="1"/>
  <c r="E51" i="6"/>
  <c r="D51" i="6"/>
  <c r="C51" i="6"/>
  <c r="C46" i="9"/>
  <c r="C64" i="9" s="1"/>
  <c r="B32" i="6"/>
  <c r="B34" i="6" s="1"/>
  <c r="E32" i="10"/>
  <c r="E32" i="11"/>
  <c r="E32" i="8"/>
  <c r="C35" i="6"/>
  <c r="E35" i="6"/>
  <c r="D32" i="11"/>
  <c r="D32" i="8"/>
  <c r="D32" i="10"/>
  <c r="B62" i="6"/>
  <c r="D35" i="6"/>
  <c r="B57" i="6"/>
  <c r="C35" i="7"/>
  <c r="E35" i="7"/>
  <c r="D35" i="7"/>
  <c r="B63" i="6"/>
  <c r="B57" i="7"/>
  <c r="D51" i="7"/>
  <c r="D51" i="9"/>
  <c r="D64" i="7"/>
  <c r="B32" i="7"/>
  <c r="B34" i="7" s="1"/>
  <c r="B45" i="7"/>
  <c r="D32" i="7"/>
  <c r="D34" i="7" s="1"/>
  <c r="B33" i="7"/>
  <c r="B41" i="7"/>
  <c r="B44" i="7"/>
  <c r="B50" i="7"/>
  <c r="B54" i="7"/>
  <c r="B63" i="7"/>
  <c r="C32" i="7"/>
  <c r="C34" i="7" s="1"/>
  <c r="E32" i="7"/>
  <c r="E34" i="7" s="1"/>
  <c r="E45" i="7"/>
  <c r="E46" i="7" s="1"/>
  <c r="E64" i="7" s="1"/>
  <c r="B57" i="9"/>
  <c r="B67" i="9"/>
  <c r="B41" i="9"/>
  <c r="B44" i="9"/>
  <c r="B45" i="9"/>
  <c r="B50" i="9"/>
  <c r="B54" i="9"/>
  <c r="B63" i="9"/>
  <c r="B34" i="9"/>
  <c r="E45" i="9"/>
  <c r="E46" i="9" s="1"/>
  <c r="E64" i="9" s="1"/>
  <c r="C32" i="6"/>
  <c r="C34" i="6" s="1"/>
  <c r="C59" i="6" s="1"/>
  <c r="E32" i="6"/>
  <c r="E34" i="6" s="1"/>
  <c r="E59" i="6" s="1"/>
  <c r="E45" i="6"/>
  <c r="E46" i="6" s="1"/>
  <c r="E62" i="6"/>
  <c r="D32" i="6"/>
  <c r="D34" i="6" s="1"/>
  <c r="B33" i="6"/>
  <c r="B41" i="6"/>
  <c r="B44" i="6"/>
  <c r="B50" i="6"/>
  <c r="B54" i="6"/>
  <c r="D59" i="6" l="1"/>
  <c r="C59" i="7"/>
  <c r="E59" i="7"/>
  <c r="E62" i="8"/>
  <c r="E65" i="8"/>
  <c r="E66" i="8"/>
  <c r="E63" i="8"/>
  <c r="B41" i="10"/>
  <c r="B49" i="10"/>
  <c r="B51" i="10" s="1"/>
  <c r="B35" i="10"/>
  <c r="B57" i="10"/>
  <c r="B63" i="10"/>
  <c r="B44" i="10"/>
  <c r="E49" i="8"/>
  <c r="E51" i="8" s="1"/>
  <c r="E41" i="8"/>
  <c r="E44" i="8"/>
  <c r="E57" i="8"/>
  <c r="E35" i="8"/>
  <c r="B45" i="6"/>
  <c r="B23" i="6"/>
  <c r="B67" i="6" s="1"/>
  <c r="B35" i="6"/>
  <c r="B59" i="6" s="1"/>
  <c r="B58" i="6"/>
  <c r="D58" i="6"/>
  <c r="E45" i="10"/>
  <c r="E46" i="10" s="1"/>
  <c r="E62" i="10"/>
  <c r="E62" i="11"/>
  <c r="E45" i="11"/>
  <c r="E46" i="11" s="1"/>
  <c r="D34" i="10"/>
  <c r="D59" i="10" s="1"/>
  <c r="D58" i="10"/>
  <c r="D34" i="11"/>
  <c r="D59" i="11" s="1"/>
  <c r="D58" i="11"/>
  <c r="E34" i="11"/>
  <c r="E59" i="11" s="1"/>
  <c r="E58" i="11"/>
  <c r="B32" i="10"/>
  <c r="C32" i="10"/>
  <c r="C32" i="11"/>
  <c r="B32" i="11"/>
  <c r="E45" i="8"/>
  <c r="E46" i="8" s="1"/>
  <c r="D34" i="8"/>
  <c r="D59" i="8" s="1"/>
  <c r="D58" i="8"/>
  <c r="E58" i="6"/>
  <c r="C58" i="6"/>
  <c r="E34" i="8"/>
  <c r="E58" i="8"/>
  <c r="E34" i="10"/>
  <c r="E59" i="10" s="1"/>
  <c r="E58" i="10"/>
  <c r="B32" i="8"/>
  <c r="C32" i="8"/>
  <c r="D59" i="7"/>
  <c r="D58" i="7"/>
  <c r="E58" i="7"/>
  <c r="C58" i="7"/>
  <c r="B35" i="7"/>
  <c r="B59" i="7" s="1"/>
  <c r="B58" i="7"/>
  <c r="B46" i="9"/>
  <c r="B64" i="9" s="1"/>
  <c r="E34" i="9"/>
  <c r="E59" i="9" s="1"/>
  <c r="E58" i="9"/>
  <c r="D34" i="9"/>
  <c r="D59" i="9" s="1"/>
  <c r="D58" i="9"/>
  <c r="C34" i="9"/>
  <c r="C59" i="9" s="1"/>
  <c r="C58" i="9"/>
  <c r="B35" i="9"/>
  <c r="B59" i="9" s="1"/>
  <c r="B51" i="7"/>
  <c r="B51" i="9"/>
  <c r="B46" i="7"/>
  <c r="B62" i="7"/>
  <c r="B23" i="7"/>
  <c r="B67" i="7" s="1"/>
  <c r="B51" i="6"/>
  <c r="B46" i="6"/>
  <c r="B64" i="6" s="1"/>
  <c r="E64" i="6"/>
  <c r="E59" i="8" l="1"/>
  <c r="E64" i="11"/>
  <c r="E64" i="8"/>
  <c r="B65" i="8"/>
  <c r="B62" i="8"/>
  <c r="B66" i="8"/>
  <c r="B63" i="8"/>
  <c r="B57" i="8"/>
  <c r="B49" i="8"/>
  <c r="B51" i="8" s="1"/>
  <c r="B44" i="8"/>
  <c r="B41" i="8"/>
  <c r="B35" i="8"/>
  <c r="B34" i="8"/>
  <c r="B58" i="8"/>
  <c r="C34" i="11"/>
  <c r="C59" i="11" s="1"/>
  <c r="C58" i="11"/>
  <c r="B34" i="10"/>
  <c r="B59" i="10" s="1"/>
  <c r="B58" i="10"/>
  <c r="C34" i="8"/>
  <c r="C59" i="8" s="1"/>
  <c r="C58" i="8"/>
  <c r="B23" i="8"/>
  <c r="B69" i="8" s="1"/>
  <c r="B45" i="8"/>
  <c r="B46" i="8" s="1"/>
  <c r="B34" i="11"/>
  <c r="B59" i="11" s="1"/>
  <c r="B58" i="11"/>
  <c r="C34" i="10"/>
  <c r="C59" i="10" s="1"/>
  <c r="C58" i="10"/>
  <c r="B45" i="11"/>
  <c r="B46" i="11" s="1"/>
  <c r="B23" i="11"/>
  <c r="B67" i="11" s="1"/>
  <c r="B62" i="11"/>
  <c r="B23" i="10"/>
  <c r="B67" i="10" s="1"/>
  <c r="B45" i="10"/>
  <c r="B46" i="10" s="1"/>
  <c r="B62" i="10"/>
  <c r="E64" i="10"/>
  <c r="B64" i="7"/>
  <c r="E63" i="4"/>
  <c r="D63" i="4"/>
  <c r="C63" i="4"/>
  <c r="E62" i="4"/>
  <c r="D62" i="4"/>
  <c r="C62" i="4"/>
  <c r="E57" i="4"/>
  <c r="D57" i="4"/>
  <c r="C57" i="4"/>
  <c r="E54" i="4"/>
  <c r="D54" i="4"/>
  <c r="C54" i="4"/>
  <c r="E50" i="4"/>
  <c r="D50" i="4"/>
  <c r="C50" i="4"/>
  <c r="E45" i="4"/>
  <c r="D45" i="4"/>
  <c r="C45" i="4"/>
  <c r="E44" i="4"/>
  <c r="D44" i="4"/>
  <c r="D46" i="4" s="1"/>
  <c r="C44" i="4"/>
  <c r="E41" i="4"/>
  <c r="D41" i="4"/>
  <c r="C41" i="4"/>
  <c r="E40" i="4"/>
  <c r="D40" i="4"/>
  <c r="C40" i="4"/>
  <c r="E33" i="4"/>
  <c r="D33" i="4"/>
  <c r="C33" i="4"/>
  <c r="E32" i="4"/>
  <c r="E34" i="4" s="1"/>
  <c r="D32" i="4"/>
  <c r="D34" i="4" s="1"/>
  <c r="C32" i="4"/>
  <c r="C34" i="4" s="1"/>
  <c r="B32" i="4"/>
  <c r="B40" i="4"/>
  <c r="E46" i="4" l="1"/>
  <c r="E64" i="4" s="1"/>
  <c r="C46" i="4"/>
  <c r="C64" i="4" s="1"/>
  <c r="B49" i="4"/>
  <c r="B64" i="8"/>
  <c r="B59" i="8"/>
  <c r="D51" i="4"/>
  <c r="B64" i="10"/>
  <c r="B64" i="11"/>
  <c r="B68" i="4"/>
  <c r="E51" i="4"/>
  <c r="C51" i="4"/>
  <c r="B62" i="4"/>
  <c r="D58" i="4"/>
  <c r="B57" i="4"/>
  <c r="B34" i="4"/>
  <c r="B63" i="4"/>
  <c r="B54" i="4"/>
  <c r="C58" i="4"/>
  <c r="E58" i="4"/>
  <c r="D64" i="4"/>
  <c r="B23" i="4"/>
  <c r="B67" i="4" s="1"/>
  <c r="C35" i="4"/>
  <c r="C59" i="4" s="1"/>
  <c r="E35" i="4"/>
  <c r="E59" i="4" s="1"/>
  <c r="B33" i="4"/>
  <c r="D35" i="4"/>
  <c r="D59" i="4" s="1"/>
  <c r="B41" i="4"/>
  <c r="B44" i="4"/>
  <c r="B45" i="4"/>
  <c r="B50" i="4"/>
  <c r="B51" i="4" l="1"/>
  <c r="B46" i="4"/>
  <c r="B64" i="4" s="1"/>
  <c r="B58" i="4"/>
  <c r="B35" i="4"/>
  <c r="B59" i="4" s="1"/>
</calcChain>
</file>

<file path=xl/comments1.xml><?xml version="1.0" encoding="utf-8"?>
<comments xmlns="http://schemas.openxmlformats.org/spreadsheetml/2006/main">
  <authors>
    <author>Diego Astorga</author>
  </authors>
  <commentList>
    <comment ref="A9" authorId="0" shapeId="0">
      <text>
        <r>
          <rPr>
            <b/>
            <sz val="9"/>
            <color indexed="81"/>
            <rFont val="Tahoma"/>
            <family val="2"/>
          </rPr>
          <t>Diego Astorga:</t>
        </r>
        <r>
          <rPr>
            <sz val="9"/>
            <color indexed="81"/>
            <rFont val="Tahoma"/>
            <family val="2"/>
          </rPr>
          <t xml:space="preserve">
Como solo se reportan en los informes, los beneficiarios nuevos que ingresan, el total de beneficiarios del segundo trimestre sería la suma de los nuevos que ingresaron en los seis meses anteriores, y este número sería igual al número de benficiarios del Primer Semestre.</t>
        </r>
      </text>
    </comment>
  </commentList>
</comments>
</file>

<file path=xl/comments2.xml><?xml version="1.0" encoding="utf-8"?>
<comments xmlns="http://schemas.openxmlformats.org/spreadsheetml/2006/main">
  <authors>
    <author>Diego Astorga</author>
  </authors>
  <commentList>
    <comment ref="A9" authorId="0" shapeId="0">
      <text>
        <r>
          <rPr>
            <b/>
            <sz val="9"/>
            <color indexed="81"/>
            <rFont val="Tahoma"/>
            <family val="2"/>
          </rPr>
          <t>Diego Astorga:</t>
        </r>
        <r>
          <rPr>
            <sz val="9"/>
            <color indexed="81"/>
            <rFont val="Tahoma"/>
            <family val="2"/>
          </rPr>
          <t xml:space="preserve">
Como solo se reportan en los informes, los beneficiarios nuevos que ingresan, el total de beneficiarios del tercer trimestre sería la suma de los nuevos que ingresaron en los nueve meses anteriores, y este número sería igual al número de benficiarios del 3 Trimestre Acumulado.</t>
        </r>
      </text>
    </comment>
  </commentList>
</comments>
</file>

<file path=xl/comments3.xml><?xml version="1.0" encoding="utf-8"?>
<comments xmlns="http://schemas.openxmlformats.org/spreadsheetml/2006/main">
  <authors>
    <author>Diego Astorga</author>
  </authors>
  <commentList>
    <comment ref="A9" authorId="0" shapeId="0">
      <text>
        <r>
          <rPr>
            <b/>
            <sz val="9"/>
            <color indexed="81"/>
            <rFont val="Tahoma"/>
            <family val="2"/>
          </rPr>
          <t>Diego Astorga:</t>
        </r>
        <r>
          <rPr>
            <sz val="9"/>
            <color indexed="81"/>
            <rFont val="Tahoma"/>
            <family val="2"/>
          </rPr>
          <t xml:space="preserve">
Como solo se reportan en los informes, los beneficiarios nuevos que ingresan, el total de beneficiarios del cuarto trimestre sería la suma de los nuevos que ingresaron en los doce meses anteriores, y este número sería igual al número de benficiarios del año en total.</t>
        </r>
      </text>
    </comment>
  </commentList>
</comments>
</file>

<file path=xl/sharedStrings.xml><?xml version="1.0" encoding="utf-8"?>
<sst xmlns="http://schemas.openxmlformats.org/spreadsheetml/2006/main" count="442" uniqueCount="120">
  <si>
    <t>Indicador</t>
  </si>
  <si>
    <t>Total</t>
  </si>
  <si>
    <t>Productos</t>
  </si>
  <si>
    <t>programa</t>
  </si>
  <si>
    <t>Servicios</t>
  </si>
  <si>
    <t>Ayudas Téc</t>
  </si>
  <si>
    <t>Insumos</t>
  </si>
  <si>
    <t xml:space="preserve">Beneficiarios </t>
  </si>
  <si>
    <t>Efectivos 1T 2011</t>
  </si>
  <si>
    <t>Gasto FODESAF</t>
  </si>
  <si>
    <t>Ingresos FODESAF</t>
  </si>
  <si>
    <t>Otros insumos</t>
  </si>
  <si>
    <t>IPC (1T 2011)</t>
  </si>
  <si>
    <t>Población objetivo</t>
  </si>
  <si>
    <t>Cálculos intermedios</t>
  </si>
  <si>
    <t>Gasto efectivo real 1T 2011</t>
  </si>
  <si>
    <t>Gasto efectivo real por beneficiario 1T 2011</t>
  </si>
  <si>
    <t>Indicadores</t>
  </si>
  <si>
    <t>De Cobertura Potencial</t>
  </si>
  <si>
    <t>Cobertura Programada</t>
  </si>
  <si>
    <t>Cobertura Efectiva</t>
  </si>
  <si>
    <t>De resultado</t>
  </si>
  <si>
    <t>Índice efectividad en beneficiarios (IEB)</t>
  </si>
  <si>
    <t xml:space="preserve">Índice efectividad en gasto (IEG) </t>
  </si>
  <si>
    <t>Índice efectividad total (IET)</t>
  </si>
  <si>
    <t xml:space="preserve">De avance </t>
  </si>
  <si>
    <t xml:space="preserve">Índice avance beneficiarios (IAB) </t>
  </si>
  <si>
    <t>Índice avance gasto (IAG)</t>
  </si>
  <si>
    <t xml:space="preserve">Índice avance total (IAT) </t>
  </si>
  <si>
    <t>Índice transferencia efectiva del gasto (ITG)</t>
  </si>
  <si>
    <t>De expansión</t>
  </si>
  <si>
    <t xml:space="preserve">Índice de crecimiento beneficiarios (ICB) </t>
  </si>
  <si>
    <t xml:space="preserve">Índice de crecimiento del gasto real (ICGR) </t>
  </si>
  <si>
    <t xml:space="preserve">Índice de crecimiento del gasto real por beneficiario (ICGRB) </t>
  </si>
  <si>
    <t>De gasto medio</t>
  </si>
  <si>
    <t xml:space="preserve">Gasto programado por beneficiario (GPB) </t>
  </si>
  <si>
    <t xml:space="preserve">Gasto efectivo por beneficiario (GEB) </t>
  </si>
  <si>
    <t xml:space="preserve">Índice de eficiencia (IE) </t>
  </si>
  <si>
    <t>De giro de recursos</t>
  </si>
  <si>
    <t>Índice de giro efectivo (IGE)</t>
  </si>
  <si>
    <t xml:space="preserve">Índice de uso de recursos (IUR) </t>
  </si>
  <si>
    <t>Alternat. Residenciales</t>
  </si>
  <si>
    <t>Efectivos 2T 2011</t>
  </si>
  <si>
    <t>IPC (2T 2011)</t>
  </si>
  <si>
    <t>Gasto efectivo real 2T 2011</t>
  </si>
  <si>
    <t>Gasto efectivo real por beneficiario 2T 2011</t>
  </si>
  <si>
    <t>Fuentes:</t>
  </si>
  <si>
    <t>Efectivos 3T 2011</t>
  </si>
  <si>
    <t>IPC (3T 2011)</t>
  </si>
  <si>
    <t>Gasto efectivo real 3T 2011</t>
  </si>
  <si>
    <t>Gasto efectivo real por beneficiario 3T 2011</t>
  </si>
  <si>
    <t>Efectivos 4T 2011</t>
  </si>
  <si>
    <t>IPC (4T 2011)</t>
  </si>
  <si>
    <t>Gasto efectivo real 4T 2011</t>
  </si>
  <si>
    <t>Gasto efectivo real por beneficiario 4T 2011</t>
  </si>
  <si>
    <t>Efectivos  2011</t>
  </si>
  <si>
    <t>IPC ( 2011)</t>
  </si>
  <si>
    <t>Gasto efectivo real  2011</t>
  </si>
  <si>
    <t>Gasto efectivo real por beneficiario  2011</t>
  </si>
  <si>
    <t>Efectivos 3TA 2011</t>
  </si>
  <si>
    <t>IPC (3TA 2011)</t>
  </si>
  <si>
    <t>Gasto efectivo real 3TA 2011</t>
  </si>
  <si>
    <t>Gasto efectivo real por beneficiario 3TA 2011</t>
  </si>
  <si>
    <t>De composición</t>
  </si>
  <si>
    <t>De Composición</t>
  </si>
  <si>
    <t>Total Programa</t>
  </si>
  <si>
    <t>Ayudas Técnicas</t>
  </si>
  <si>
    <t>Notas:</t>
  </si>
  <si>
    <t>Los beneficiarios se miden como la cantidad de individuos distintos atendidos en el período.</t>
  </si>
  <si>
    <t xml:space="preserve">Gasto programado acumulado por beneficiario (GPB) </t>
  </si>
  <si>
    <t xml:space="preserve">Gasto efectivo acumulado por beneficiario (GEB) </t>
  </si>
  <si>
    <t xml:space="preserve">Gasto programado mensual por beneficiario (GPB) </t>
  </si>
  <si>
    <t xml:space="preserve">Gasto efectivo mensual por beneficiario (GEB) </t>
  </si>
  <si>
    <t>Modificaciones presupuestarias o de metas retroactivas no se toman en cuenta para evaluación del programa.</t>
  </si>
  <si>
    <t>Indicadores aplicados a CNREE Primer trimestre 2012</t>
  </si>
  <si>
    <t>Programados 1T 2012</t>
  </si>
  <si>
    <t>Efectivos 1T 2012</t>
  </si>
  <si>
    <t>Programados año 2012</t>
  </si>
  <si>
    <t>En transferencias 1T 2012</t>
  </si>
  <si>
    <t>IPC (1T 2012)</t>
  </si>
  <si>
    <t>Gasto efectivo real 1T 2012</t>
  </si>
  <si>
    <t>Gasto efectivo real por beneficiario 1T 2012</t>
  </si>
  <si>
    <t>Indicadores aplicados a CNREE Segundo trimestre 2012</t>
  </si>
  <si>
    <t>Programados 2T 2012</t>
  </si>
  <si>
    <t>Efectivos 2T 2012</t>
  </si>
  <si>
    <t>En transferencias 2T 2012</t>
  </si>
  <si>
    <t>IPC (2T 2012)</t>
  </si>
  <si>
    <t>Gasto efectivo real 2T 2012</t>
  </si>
  <si>
    <t>Gasto efectivo real por beneficiario 2T 2012</t>
  </si>
  <si>
    <t>Indicadores aplicados a CNREE Tercer trimestre 2012</t>
  </si>
  <si>
    <t>Programados 3T 2012</t>
  </si>
  <si>
    <t>Efectivos 3T 2012</t>
  </si>
  <si>
    <t>En transferencias 3T 2012</t>
  </si>
  <si>
    <t>IPC (3T 2012)</t>
  </si>
  <si>
    <t>Gasto efectivo real 3T 2012</t>
  </si>
  <si>
    <t>Gasto efectivo real por beneficiario 3T 2012</t>
  </si>
  <si>
    <t>Indicadores aplicados a CNREE Cuarto trimestre 2012</t>
  </si>
  <si>
    <t>Programados 4T 2012</t>
  </si>
  <si>
    <t>Efectivos 4T 2012</t>
  </si>
  <si>
    <t>En transferencias 4T 2012</t>
  </si>
  <si>
    <t>IPC (4T 2012)</t>
  </si>
  <si>
    <t>Gasto efectivo real 4T 2012</t>
  </si>
  <si>
    <t>Gasto efectivo real por beneficiario 4T 2012</t>
  </si>
  <si>
    <t>Indicadores aplicados a CNREE. Primer Semestre 2012</t>
  </si>
  <si>
    <t>Programados  2012</t>
  </si>
  <si>
    <t>Efectivos  2012</t>
  </si>
  <si>
    <t>En transferencias  2012</t>
  </si>
  <si>
    <t>IPC ( 2012)</t>
  </si>
  <si>
    <t>Gasto efectivo real  2012</t>
  </si>
  <si>
    <t>Gasto efectivo real por beneficiario  2012</t>
  </si>
  <si>
    <t>Indicadores aplicados a CNREE. Tercer Trimestre Acumulado 2012</t>
  </si>
  <si>
    <t>Programados 3TA 2012</t>
  </si>
  <si>
    <t>Efectivos 3TA 2012</t>
  </si>
  <si>
    <t>En transferencias 3TA 2012</t>
  </si>
  <si>
    <t>IPC (3TA 2012)</t>
  </si>
  <si>
    <t>Gasto efectivo real 3TA 2012</t>
  </si>
  <si>
    <t>Gasto efectivo real por beneficiario 3TA 2012</t>
  </si>
  <si>
    <t>Indicadores aplicados a CNREE. Año 2012</t>
  </si>
  <si>
    <t>Informes trimestrales 2011 y 2012, CNREE</t>
  </si>
  <si>
    <t>Metas y modificaciones 2012, DESAF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</si>
</sst>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s>
  <fills count="2">
    <fill>
      <patternFill patternType="none"/>
    </fill>
    <fill>
      <patternFill patternType="gray125"/>
    </fill>
  </fills>
  <borders count="4">
    <border>
      <left/>
      <right/>
      <top/>
      <bottom/>
      <diagonal/>
    </border>
    <border>
      <left/>
      <right/>
      <top style="thin">
        <color indexed="64"/>
      </top>
      <bottom/>
      <diagonal/>
    </border>
    <border>
      <left/>
      <right/>
      <top style="thin">
        <color indexed="64"/>
      </top>
      <bottom style="thin">
        <color indexed="64"/>
      </bottom>
      <diagonal/>
    </border>
    <border>
      <left/>
      <right/>
      <top/>
      <bottom style="double">
        <color indexed="64"/>
      </bottom>
      <diagonal/>
    </border>
  </borders>
  <cellStyleXfs count="1">
    <xf numFmtId="0" fontId="0" fillId="0" borderId="0"/>
  </cellStyleXfs>
  <cellXfs count="14">
    <xf numFmtId="0" fontId="0" fillId="0" borderId="0" xfId="0"/>
    <xf numFmtId="4" fontId="0" fillId="0" borderId="0" xfId="0" applyNumberFormat="1"/>
    <xf numFmtId="4" fontId="0" fillId="0" borderId="1" xfId="0" applyNumberFormat="1" applyBorder="1" applyAlignment="1">
      <alignment horizontal="center"/>
    </xf>
    <xf numFmtId="4" fontId="0" fillId="0" borderId="3" xfId="0" applyNumberFormat="1" applyBorder="1" applyAlignment="1">
      <alignment horizontal="center"/>
    </xf>
    <xf numFmtId="4" fontId="1" fillId="0" borderId="0" xfId="0" applyNumberFormat="1" applyFont="1"/>
    <xf numFmtId="4" fontId="0" fillId="0" borderId="3" xfId="0" applyNumberFormat="1" applyBorder="1"/>
    <xf numFmtId="3" fontId="0" fillId="0" borderId="0" xfId="0" applyNumberFormat="1" applyFill="1"/>
    <xf numFmtId="3" fontId="0" fillId="0" borderId="0" xfId="0" applyNumberFormat="1"/>
    <xf numFmtId="4" fontId="0" fillId="0" borderId="0" xfId="0" applyNumberFormat="1" applyBorder="1"/>
    <xf numFmtId="4" fontId="0" fillId="0" borderId="0" xfId="0" applyNumberFormat="1" applyFill="1"/>
    <xf numFmtId="4" fontId="0" fillId="0" borderId="1" xfId="0" applyNumberFormat="1" applyBorder="1" applyAlignment="1">
      <alignment horizontal="center" vertical="center"/>
    </xf>
    <xf numFmtId="4" fontId="0" fillId="0" borderId="3" xfId="0" applyNumberFormat="1" applyBorder="1" applyAlignment="1">
      <alignment horizontal="center" vertical="center"/>
    </xf>
    <xf numFmtId="4" fontId="0" fillId="0" borderId="2" xfId="0" applyNumberFormat="1" applyBorder="1" applyAlignment="1">
      <alignment horizontal="center"/>
    </xf>
    <xf numFmtId="4" fontId="1" fillId="0" borderId="0" xfId="0" applyNumberFormat="1"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Indicadores de Cobertura Potencial</a:t>
            </a:r>
          </a:p>
        </c:rich>
      </c:tx>
      <c:overlay val="0"/>
    </c:title>
    <c:autoTitleDeleted val="0"/>
    <c:plotArea>
      <c:layout/>
      <c:barChart>
        <c:barDir val="col"/>
        <c:grouping val="clustered"/>
        <c:varyColors val="0"/>
        <c:ser>
          <c:idx val="0"/>
          <c:order val="0"/>
          <c:tx>
            <c:strRef>
              <c:f>'Anual 2012'!$A$40</c:f>
              <c:strCache>
                <c:ptCount val="1"/>
                <c:pt idx="0">
                  <c:v>Cobertura Programada</c:v>
                </c:pt>
              </c:strCache>
            </c:strRef>
          </c:tx>
          <c:invertIfNegative val="0"/>
          <c:cat>
            <c:strRef>
              <c:f>'Anual 2012'!$B$5:$E$5</c:f>
              <c:strCache>
                <c:ptCount val="4"/>
                <c:pt idx="0">
                  <c:v>Total Programa</c:v>
                </c:pt>
                <c:pt idx="1">
                  <c:v>Servicios</c:v>
                </c:pt>
                <c:pt idx="2">
                  <c:v>Ayudas Técnicas</c:v>
                </c:pt>
                <c:pt idx="3">
                  <c:v>Alternat. Residenciales</c:v>
                </c:pt>
              </c:strCache>
            </c:strRef>
          </c:cat>
          <c:val>
            <c:numRef>
              <c:f>'Anual 2012'!$B$40:$E$40</c:f>
              <c:numCache>
                <c:formatCode>#,##0.00</c:formatCode>
                <c:ptCount val="4"/>
                <c:pt idx="0">
                  <c:v>9.8291233283803869</c:v>
                </c:pt>
                <c:pt idx="1">
                  <c:v>8.6599763872491149</c:v>
                </c:pt>
                <c:pt idx="2">
                  <c:v>0</c:v>
                </c:pt>
                <c:pt idx="3">
                  <c:v>15.923076923076923</c:v>
                </c:pt>
              </c:numCache>
            </c:numRef>
          </c:val>
        </c:ser>
        <c:ser>
          <c:idx val="1"/>
          <c:order val="1"/>
          <c:tx>
            <c:strRef>
              <c:f>'Anual 2012'!$A$41</c:f>
              <c:strCache>
                <c:ptCount val="1"/>
                <c:pt idx="0">
                  <c:v>Cobertura Efectiva</c:v>
                </c:pt>
              </c:strCache>
            </c:strRef>
          </c:tx>
          <c:invertIfNegative val="0"/>
          <c:cat>
            <c:strRef>
              <c:f>'Anual 2012'!$B$5:$E$5</c:f>
              <c:strCache>
                <c:ptCount val="4"/>
                <c:pt idx="0">
                  <c:v>Total Programa</c:v>
                </c:pt>
                <c:pt idx="1">
                  <c:v>Servicios</c:v>
                </c:pt>
                <c:pt idx="2">
                  <c:v>Ayudas Técnicas</c:v>
                </c:pt>
                <c:pt idx="3">
                  <c:v>Alternat. Residenciales</c:v>
                </c:pt>
              </c:strCache>
            </c:strRef>
          </c:cat>
          <c:val>
            <c:numRef>
              <c:f>'Anual 2012'!$B$41:$E$41</c:f>
              <c:numCache>
                <c:formatCode>#,##0.00</c:formatCode>
                <c:ptCount val="4"/>
                <c:pt idx="0">
                  <c:v>9.9133234274393267</c:v>
                </c:pt>
                <c:pt idx="1">
                  <c:v>8.5625737898465175</c:v>
                </c:pt>
                <c:pt idx="2">
                  <c:v>0</c:v>
                </c:pt>
                <c:pt idx="3">
                  <c:v>16.953846153846154</c:v>
                </c:pt>
              </c:numCache>
            </c:numRef>
          </c:val>
        </c:ser>
        <c:dLbls>
          <c:showLegendKey val="0"/>
          <c:showVal val="0"/>
          <c:showCatName val="0"/>
          <c:showSerName val="0"/>
          <c:showPercent val="0"/>
          <c:showBubbleSize val="0"/>
        </c:dLbls>
        <c:gapWidth val="150"/>
        <c:axId val="191580304"/>
        <c:axId val="10265704"/>
      </c:barChart>
      <c:catAx>
        <c:axId val="191580304"/>
        <c:scaling>
          <c:orientation val="minMax"/>
        </c:scaling>
        <c:delete val="0"/>
        <c:axPos val="b"/>
        <c:numFmt formatCode="General" sourceLinked="0"/>
        <c:majorTickMark val="out"/>
        <c:minorTickMark val="none"/>
        <c:tickLblPos val="nextTo"/>
        <c:crossAx val="10265704"/>
        <c:crosses val="autoZero"/>
        <c:auto val="1"/>
        <c:lblAlgn val="ctr"/>
        <c:lblOffset val="100"/>
        <c:noMultiLvlLbl val="0"/>
      </c:catAx>
      <c:valAx>
        <c:axId val="10265704"/>
        <c:scaling>
          <c:orientation val="minMax"/>
        </c:scaling>
        <c:delete val="0"/>
        <c:axPos val="l"/>
        <c:majorGridlines/>
        <c:numFmt formatCode="#,##0.00" sourceLinked="1"/>
        <c:majorTickMark val="out"/>
        <c:minorTickMark val="none"/>
        <c:tickLblPos val="nextTo"/>
        <c:crossAx val="191580304"/>
        <c:crosses val="autoZero"/>
        <c:crossBetween val="between"/>
      </c:valAx>
    </c:plotArea>
    <c:legend>
      <c:legendPos val="r"/>
      <c:overlay val="0"/>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Indicadores de Resultado</a:t>
            </a:r>
          </a:p>
        </c:rich>
      </c:tx>
      <c:layout/>
      <c:overlay val="0"/>
    </c:title>
    <c:autoTitleDeleted val="0"/>
    <c:plotArea>
      <c:layout/>
      <c:barChart>
        <c:barDir val="col"/>
        <c:grouping val="clustered"/>
        <c:varyColors val="0"/>
        <c:ser>
          <c:idx val="0"/>
          <c:order val="0"/>
          <c:tx>
            <c:strRef>
              <c:f>'Anual 2012'!$A$44</c:f>
              <c:strCache>
                <c:ptCount val="1"/>
                <c:pt idx="0">
                  <c:v>Índice efectividad en beneficiarios (IEB)</c:v>
                </c:pt>
              </c:strCache>
            </c:strRef>
          </c:tx>
          <c:invertIfNegative val="0"/>
          <c:cat>
            <c:strRef>
              <c:f>'Anual 2012'!$B$5:$E$5</c:f>
              <c:strCache>
                <c:ptCount val="4"/>
                <c:pt idx="0">
                  <c:v>Total Programa</c:v>
                </c:pt>
                <c:pt idx="1">
                  <c:v>Servicios</c:v>
                </c:pt>
                <c:pt idx="2">
                  <c:v>Ayudas Técnicas</c:v>
                </c:pt>
                <c:pt idx="3">
                  <c:v>Alternat. Residenciales</c:v>
                </c:pt>
              </c:strCache>
            </c:strRef>
          </c:cat>
          <c:val>
            <c:numRef>
              <c:f>'Anual 2012'!$B$44:$E$44</c:f>
              <c:numCache>
                <c:formatCode>#,##0.00</c:formatCode>
                <c:ptCount val="4"/>
                <c:pt idx="0">
                  <c:v>100.85663895187704</c:v>
                </c:pt>
                <c:pt idx="1">
                  <c:v>98.875255623721884</c:v>
                </c:pt>
                <c:pt idx="2">
                  <c:v>0</c:v>
                </c:pt>
                <c:pt idx="3">
                  <c:v>106.47342995169082</c:v>
                </c:pt>
              </c:numCache>
            </c:numRef>
          </c:val>
        </c:ser>
        <c:ser>
          <c:idx val="1"/>
          <c:order val="1"/>
          <c:tx>
            <c:strRef>
              <c:f>'Anual 2012'!$A$45</c:f>
              <c:strCache>
                <c:ptCount val="1"/>
                <c:pt idx="0">
                  <c:v>Índice efectividad en gasto (IEG) </c:v>
                </c:pt>
              </c:strCache>
            </c:strRef>
          </c:tx>
          <c:invertIfNegative val="0"/>
          <c:cat>
            <c:strRef>
              <c:f>'Anual 2012'!$B$5:$E$5</c:f>
              <c:strCache>
                <c:ptCount val="4"/>
                <c:pt idx="0">
                  <c:v>Total Programa</c:v>
                </c:pt>
                <c:pt idx="1">
                  <c:v>Servicios</c:v>
                </c:pt>
                <c:pt idx="2">
                  <c:v>Ayudas Técnicas</c:v>
                </c:pt>
                <c:pt idx="3">
                  <c:v>Alternat. Residenciales</c:v>
                </c:pt>
              </c:strCache>
            </c:strRef>
          </c:cat>
          <c:val>
            <c:numRef>
              <c:f>'Anual 2012'!$B$45:$E$45</c:f>
              <c:numCache>
                <c:formatCode>#,##0.00</c:formatCode>
                <c:ptCount val="4"/>
                <c:pt idx="0">
                  <c:v>100.17478160734115</c:v>
                </c:pt>
                <c:pt idx="1">
                  <c:v>100.60141429409217</c:v>
                </c:pt>
                <c:pt idx="2">
                  <c:v>0</c:v>
                </c:pt>
                <c:pt idx="3">
                  <c:v>99.957195704690363</c:v>
                </c:pt>
              </c:numCache>
            </c:numRef>
          </c:val>
        </c:ser>
        <c:ser>
          <c:idx val="2"/>
          <c:order val="2"/>
          <c:tx>
            <c:strRef>
              <c:f>'Anual 2012'!$A$46</c:f>
              <c:strCache>
                <c:ptCount val="1"/>
                <c:pt idx="0">
                  <c:v>Índice efectividad total (IET)</c:v>
                </c:pt>
              </c:strCache>
            </c:strRef>
          </c:tx>
          <c:invertIfNegative val="0"/>
          <c:cat>
            <c:strRef>
              <c:f>'Anual 2012'!$B$5:$E$5</c:f>
              <c:strCache>
                <c:ptCount val="4"/>
                <c:pt idx="0">
                  <c:v>Total Programa</c:v>
                </c:pt>
                <c:pt idx="1">
                  <c:v>Servicios</c:v>
                </c:pt>
                <c:pt idx="2">
                  <c:v>Ayudas Técnicas</c:v>
                </c:pt>
                <c:pt idx="3">
                  <c:v>Alternat. Residenciales</c:v>
                </c:pt>
              </c:strCache>
            </c:strRef>
          </c:cat>
          <c:val>
            <c:numRef>
              <c:f>'Anual 2012'!$B$46:$E$46</c:f>
              <c:numCache>
                <c:formatCode>#,##0.00</c:formatCode>
                <c:ptCount val="4"/>
                <c:pt idx="0">
                  <c:v>100.5157102796091</c:v>
                </c:pt>
                <c:pt idx="1">
                  <c:v>99.738334958907018</c:v>
                </c:pt>
                <c:pt idx="2">
                  <c:v>0</c:v>
                </c:pt>
                <c:pt idx="3">
                  <c:v>103.21531282819059</c:v>
                </c:pt>
              </c:numCache>
            </c:numRef>
          </c:val>
        </c:ser>
        <c:dLbls>
          <c:showLegendKey val="0"/>
          <c:showVal val="0"/>
          <c:showCatName val="0"/>
          <c:showSerName val="0"/>
          <c:showPercent val="0"/>
          <c:showBubbleSize val="0"/>
        </c:dLbls>
        <c:gapWidth val="150"/>
        <c:axId val="292425848"/>
        <c:axId val="292426232"/>
      </c:barChart>
      <c:catAx>
        <c:axId val="292425848"/>
        <c:scaling>
          <c:orientation val="minMax"/>
        </c:scaling>
        <c:delete val="0"/>
        <c:axPos val="b"/>
        <c:numFmt formatCode="General" sourceLinked="0"/>
        <c:majorTickMark val="out"/>
        <c:minorTickMark val="none"/>
        <c:tickLblPos val="nextTo"/>
        <c:crossAx val="292426232"/>
        <c:crosses val="autoZero"/>
        <c:auto val="1"/>
        <c:lblAlgn val="ctr"/>
        <c:lblOffset val="100"/>
        <c:noMultiLvlLbl val="0"/>
      </c:catAx>
      <c:valAx>
        <c:axId val="292426232"/>
        <c:scaling>
          <c:orientation val="minMax"/>
        </c:scaling>
        <c:delete val="0"/>
        <c:axPos val="l"/>
        <c:majorGridlines/>
        <c:numFmt formatCode="#,##0.00" sourceLinked="1"/>
        <c:majorTickMark val="out"/>
        <c:minorTickMark val="none"/>
        <c:tickLblPos val="nextTo"/>
        <c:crossAx val="292425848"/>
        <c:crosses val="autoZero"/>
        <c:crossBetween val="between"/>
      </c:valAx>
    </c:plotArea>
    <c:legend>
      <c:legendPos val="r"/>
      <c:layout/>
      <c:overlay val="0"/>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Indicadores de Avance</a:t>
            </a:r>
          </a:p>
        </c:rich>
      </c:tx>
      <c:layout/>
      <c:overlay val="0"/>
    </c:title>
    <c:autoTitleDeleted val="0"/>
    <c:plotArea>
      <c:layout/>
      <c:barChart>
        <c:barDir val="col"/>
        <c:grouping val="clustered"/>
        <c:varyColors val="0"/>
        <c:ser>
          <c:idx val="0"/>
          <c:order val="0"/>
          <c:tx>
            <c:strRef>
              <c:f>'Anual 2012'!$A$49</c:f>
              <c:strCache>
                <c:ptCount val="1"/>
                <c:pt idx="0">
                  <c:v>Índice avance beneficiarios (IAB) </c:v>
                </c:pt>
              </c:strCache>
            </c:strRef>
          </c:tx>
          <c:invertIfNegative val="0"/>
          <c:cat>
            <c:strRef>
              <c:f>'Anual 2012'!$B$5:$E$5</c:f>
              <c:strCache>
                <c:ptCount val="4"/>
                <c:pt idx="0">
                  <c:v>Total Programa</c:v>
                </c:pt>
                <c:pt idx="1">
                  <c:v>Servicios</c:v>
                </c:pt>
                <c:pt idx="2">
                  <c:v>Ayudas Técnicas</c:v>
                </c:pt>
                <c:pt idx="3">
                  <c:v>Alternat. Residenciales</c:v>
                </c:pt>
              </c:strCache>
            </c:strRef>
          </c:cat>
          <c:val>
            <c:numRef>
              <c:f>'Anual 2012'!$B$49:$E$49</c:f>
              <c:numCache>
                <c:formatCode>#,##0.00</c:formatCode>
                <c:ptCount val="4"/>
                <c:pt idx="0">
                  <c:v>101.21365360303413</c:v>
                </c:pt>
                <c:pt idx="1">
                  <c:v>100.83420229405631</c:v>
                </c:pt>
                <c:pt idx="2">
                  <c:v>0</c:v>
                </c:pt>
                <c:pt idx="3">
                  <c:v>102.22634508348793</c:v>
                </c:pt>
              </c:numCache>
            </c:numRef>
          </c:val>
        </c:ser>
        <c:ser>
          <c:idx val="1"/>
          <c:order val="1"/>
          <c:tx>
            <c:strRef>
              <c:f>'Anual 2012'!$A$50</c:f>
              <c:strCache>
                <c:ptCount val="1"/>
                <c:pt idx="0">
                  <c:v>Índice avance gasto (IAG)</c:v>
                </c:pt>
              </c:strCache>
            </c:strRef>
          </c:tx>
          <c:invertIfNegative val="0"/>
          <c:cat>
            <c:strRef>
              <c:f>'Anual 2012'!$B$5:$E$5</c:f>
              <c:strCache>
                <c:ptCount val="4"/>
                <c:pt idx="0">
                  <c:v>Total Programa</c:v>
                </c:pt>
                <c:pt idx="1">
                  <c:v>Servicios</c:v>
                </c:pt>
                <c:pt idx="2">
                  <c:v>Ayudas Técnicas</c:v>
                </c:pt>
                <c:pt idx="3">
                  <c:v>Alternat. Residenciales</c:v>
                </c:pt>
              </c:strCache>
            </c:strRef>
          </c:cat>
          <c:val>
            <c:numRef>
              <c:f>'Anual 2012'!$B$50:$E$50</c:f>
              <c:numCache>
                <c:formatCode>#,##0.00</c:formatCode>
                <c:ptCount val="4"/>
                <c:pt idx="0">
                  <c:v>100.17478159767894</c:v>
                </c:pt>
                <c:pt idx="1">
                  <c:v>100.60141429409217</c:v>
                </c:pt>
                <c:pt idx="2">
                  <c:v>0</c:v>
                </c:pt>
                <c:pt idx="3">
                  <c:v>99.957195690132025</c:v>
                </c:pt>
              </c:numCache>
            </c:numRef>
          </c:val>
        </c:ser>
        <c:ser>
          <c:idx val="2"/>
          <c:order val="2"/>
          <c:tx>
            <c:strRef>
              <c:f>'Anual 2012'!$A$51</c:f>
              <c:strCache>
                <c:ptCount val="1"/>
                <c:pt idx="0">
                  <c:v>Índice avance total (IAT) </c:v>
                </c:pt>
              </c:strCache>
            </c:strRef>
          </c:tx>
          <c:invertIfNegative val="0"/>
          <c:cat>
            <c:strRef>
              <c:f>'Anual 2012'!$B$5:$E$5</c:f>
              <c:strCache>
                <c:ptCount val="4"/>
                <c:pt idx="0">
                  <c:v>Total Programa</c:v>
                </c:pt>
                <c:pt idx="1">
                  <c:v>Servicios</c:v>
                </c:pt>
                <c:pt idx="2">
                  <c:v>Ayudas Técnicas</c:v>
                </c:pt>
                <c:pt idx="3">
                  <c:v>Alternat. Residenciales</c:v>
                </c:pt>
              </c:strCache>
            </c:strRef>
          </c:cat>
          <c:val>
            <c:numRef>
              <c:f>'Anual 2012'!$B$51:$E$51</c:f>
              <c:numCache>
                <c:formatCode>#,##0.00</c:formatCode>
                <c:ptCount val="4"/>
                <c:pt idx="0">
                  <c:v>100.69421760035654</c:v>
                </c:pt>
                <c:pt idx="1">
                  <c:v>100.71780829407425</c:v>
                </c:pt>
                <c:pt idx="2">
                  <c:v>0</c:v>
                </c:pt>
                <c:pt idx="3">
                  <c:v>101.09177038680997</c:v>
                </c:pt>
              </c:numCache>
            </c:numRef>
          </c:val>
        </c:ser>
        <c:dLbls>
          <c:showLegendKey val="0"/>
          <c:showVal val="0"/>
          <c:showCatName val="0"/>
          <c:showSerName val="0"/>
          <c:showPercent val="0"/>
          <c:showBubbleSize val="0"/>
        </c:dLbls>
        <c:gapWidth val="150"/>
        <c:axId val="292086600"/>
        <c:axId val="292487016"/>
      </c:barChart>
      <c:catAx>
        <c:axId val="292086600"/>
        <c:scaling>
          <c:orientation val="minMax"/>
        </c:scaling>
        <c:delete val="0"/>
        <c:axPos val="b"/>
        <c:numFmt formatCode="General" sourceLinked="0"/>
        <c:majorTickMark val="out"/>
        <c:minorTickMark val="none"/>
        <c:tickLblPos val="nextTo"/>
        <c:crossAx val="292487016"/>
        <c:crosses val="autoZero"/>
        <c:auto val="1"/>
        <c:lblAlgn val="ctr"/>
        <c:lblOffset val="100"/>
        <c:noMultiLvlLbl val="0"/>
      </c:catAx>
      <c:valAx>
        <c:axId val="292487016"/>
        <c:scaling>
          <c:orientation val="minMax"/>
        </c:scaling>
        <c:delete val="0"/>
        <c:axPos val="l"/>
        <c:majorGridlines/>
        <c:numFmt formatCode="#,##0.00" sourceLinked="1"/>
        <c:majorTickMark val="out"/>
        <c:minorTickMark val="none"/>
        <c:tickLblPos val="nextTo"/>
        <c:crossAx val="292086600"/>
        <c:crosses val="autoZero"/>
        <c:crossBetween val="between"/>
      </c:valAx>
    </c:plotArea>
    <c:legend>
      <c:legendPos val="r"/>
      <c:layout/>
      <c:overlay val="0"/>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Indicadores de expansión</a:t>
            </a:r>
          </a:p>
        </c:rich>
      </c:tx>
      <c:layout/>
      <c:overlay val="0"/>
    </c:title>
    <c:autoTitleDeleted val="0"/>
    <c:plotArea>
      <c:layout/>
      <c:barChart>
        <c:barDir val="bar"/>
        <c:grouping val="clustered"/>
        <c:varyColors val="0"/>
        <c:ser>
          <c:idx val="0"/>
          <c:order val="0"/>
          <c:tx>
            <c:strRef>
              <c:f>'Anual 2012'!$A$57</c:f>
              <c:strCache>
                <c:ptCount val="1"/>
                <c:pt idx="0">
                  <c:v>Índice de crecimiento beneficiarios (ICB) </c:v>
                </c:pt>
              </c:strCache>
            </c:strRef>
          </c:tx>
          <c:invertIfNegative val="0"/>
          <c:cat>
            <c:strRef>
              <c:f>'Anual 2012'!$B$5:$E$5</c:f>
              <c:strCache>
                <c:ptCount val="4"/>
                <c:pt idx="0">
                  <c:v>Total Programa</c:v>
                </c:pt>
                <c:pt idx="1">
                  <c:v>Servicios</c:v>
                </c:pt>
                <c:pt idx="2">
                  <c:v>Ayudas Técnicas</c:v>
                </c:pt>
                <c:pt idx="3">
                  <c:v>Alternat. Residenciales</c:v>
                </c:pt>
              </c:strCache>
            </c:strRef>
          </c:cat>
          <c:val>
            <c:numRef>
              <c:f>'Anual 2012'!$B$57:$E$57</c:f>
              <c:numCache>
                <c:formatCode>#,##0.00</c:formatCode>
                <c:ptCount val="4"/>
                <c:pt idx="0">
                  <c:v>-3.215667311411996</c:v>
                </c:pt>
                <c:pt idx="1">
                  <c:v>-2.0594193112761672</c:v>
                </c:pt>
                <c:pt idx="2">
                  <c:v>-100</c:v>
                </c:pt>
                <c:pt idx="3">
                  <c:v>-3.0782761653474044</c:v>
                </c:pt>
              </c:numCache>
            </c:numRef>
          </c:val>
        </c:ser>
        <c:ser>
          <c:idx val="1"/>
          <c:order val="1"/>
          <c:tx>
            <c:strRef>
              <c:f>'Anual 2012'!$A$58</c:f>
              <c:strCache>
                <c:ptCount val="1"/>
                <c:pt idx="0">
                  <c:v>Índice de crecimiento del gasto real (ICGR) </c:v>
                </c:pt>
              </c:strCache>
            </c:strRef>
          </c:tx>
          <c:invertIfNegative val="0"/>
          <c:cat>
            <c:strRef>
              <c:f>'Anual 2012'!$B$5:$E$5</c:f>
              <c:strCache>
                <c:ptCount val="4"/>
                <c:pt idx="0">
                  <c:v>Total Programa</c:v>
                </c:pt>
                <c:pt idx="1">
                  <c:v>Servicios</c:v>
                </c:pt>
                <c:pt idx="2">
                  <c:v>Ayudas Técnicas</c:v>
                </c:pt>
                <c:pt idx="3">
                  <c:v>Alternat. Residenciales</c:v>
                </c:pt>
              </c:strCache>
            </c:strRef>
          </c:cat>
          <c:val>
            <c:numRef>
              <c:f>'Anual 2012'!$B$58:$E$58</c:f>
              <c:numCache>
                <c:formatCode>#,##0.00</c:formatCode>
                <c:ptCount val="4"/>
                <c:pt idx="0">
                  <c:v>-2.1225660517146694</c:v>
                </c:pt>
                <c:pt idx="1">
                  <c:v>6.3325389460938686</c:v>
                </c:pt>
                <c:pt idx="2">
                  <c:v>-100</c:v>
                </c:pt>
                <c:pt idx="3">
                  <c:v>-3.6576073976052226</c:v>
                </c:pt>
              </c:numCache>
            </c:numRef>
          </c:val>
        </c:ser>
        <c:ser>
          <c:idx val="2"/>
          <c:order val="2"/>
          <c:tx>
            <c:strRef>
              <c:f>'Anual 2012'!$A$59</c:f>
              <c:strCache>
                <c:ptCount val="1"/>
                <c:pt idx="0">
                  <c:v>Índice de crecimiento del gasto real por beneficiario (ICGRB) </c:v>
                </c:pt>
              </c:strCache>
            </c:strRef>
          </c:tx>
          <c:invertIfNegative val="0"/>
          <c:cat>
            <c:strRef>
              <c:f>'Anual 2012'!$B$5:$E$5</c:f>
              <c:strCache>
                <c:ptCount val="4"/>
                <c:pt idx="0">
                  <c:v>Total Programa</c:v>
                </c:pt>
                <c:pt idx="1">
                  <c:v>Servicios</c:v>
                </c:pt>
                <c:pt idx="2">
                  <c:v>Ayudas Técnicas</c:v>
                </c:pt>
                <c:pt idx="3">
                  <c:v>Alternat. Residenciales</c:v>
                </c:pt>
              </c:strCache>
            </c:strRef>
          </c:cat>
          <c:val>
            <c:numRef>
              <c:f>'Anual 2012'!$B$59:$E$59</c:f>
              <c:numCache>
                <c:formatCode>#,##0.00</c:formatCode>
                <c:ptCount val="4"/>
                <c:pt idx="0">
                  <c:v>1.1294196377986898</c:v>
                </c:pt>
                <c:pt idx="1">
                  <c:v>8.5684179104895009</c:v>
                </c:pt>
                <c:pt idx="2">
                  <c:v>0</c:v>
                </c:pt>
                <c:pt idx="3">
                  <c:v>-0.59773104453459958</c:v>
                </c:pt>
              </c:numCache>
            </c:numRef>
          </c:val>
        </c:ser>
        <c:dLbls>
          <c:showLegendKey val="0"/>
          <c:showVal val="0"/>
          <c:showCatName val="0"/>
          <c:showSerName val="0"/>
          <c:showPercent val="0"/>
          <c:showBubbleSize val="0"/>
        </c:dLbls>
        <c:gapWidth val="150"/>
        <c:axId val="292438968"/>
        <c:axId val="292522816"/>
      </c:barChart>
      <c:catAx>
        <c:axId val="292438968"/>
        <c:scaling>
          <c:orientation val="minMax"/>
        </c:scaling>
        <c:delete val="0"/>
        <c:axPos val="l"/>
        <c:numFmt formatCode="General" sourceLinked="0"/>
        <c:majorTickMark val="out"/>
        <c:minorTickMark val="none"/>
        <c:tickLblPos val="nextTo"/>
        <c:crossAx val="292522816"/>
        <c:crosses val="autoZero"/>
        <c:auto val="1"/>
        <c:lblAlgn val="ctr"/>
        <c:lblOffset val="100"/>
        <c:noMultiLvlLbl val="0"/>
      </c:catAx>
      <c:valAx>
        <c:axId val="292522816"/>
        <c:scaling>
          <c:orientation val="minMax"/>
        </c:scaling>
        <c:delete val="0"/>
        <c:axPos val="b"/>
        <c:majorGridlines/>
        <c:numFmt formatCode="#,##0.00" sourceLinked="1"/>
        <c:majorTickMark val="out"/>
        <c:minorTickMark val="none"/>
        <c:tickLblPos val="nextTo"/>
        <c:crossAx val="292438968"/>
        <c:crosses val="autoZero"/>
        <c:crossBetween val="between"/>
      </c:valAx>
    </c:plotArea>
    <c:legend>
      <c:legendPos val="r"/>
      <c:layout/>
      <c:overlay val="0"/>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Indicadores de Gasto Medio</a:t>
            </a:r>
          </a:p>
        </c:rich>
      </c:tx>
      <c:layout/>
      <c:overlay val="0"/>
    </c:title>
    <c:autoTitleDeleted val="0"/>
    <c:plotArea>
      <c:layout/>
      <c:barChart>
        <c:barDir val="col"/>
        <c:grouping val="clustered"/>
        <c:varyColors val="0"/>
        <c:ser>
          <c:idx val="0"/>
          <c:order val="0"/>
          <c:tx>
            <c:strRef>
              <c:f>'Anual 2012'!$A$62</c:f>
              <c:strCache>
                <c:ptCount val="1"/>
                <c:pt idx="0">
                  <c:v>Gasto programado mensual por beneficiario (GPB) </c:v>
                </c:pt>
              </c:strCache>
            </c:strRef>
          </c:tx>
          <c:invertIfNegative val="0"/>
          <c:cat>
            <c:strRef>
              <c:f>'Anual 2012'!$B$5:$E$5</c:f>
              <c:strCache>
                <c:ptCount val="4"/>
                <c:pt idx="0">
                  <c:v>Total Programa</c:v>
                </c:pt>
                <c:pt idx="1">
                  <c:v>Servicios</c:v>
                </c:pt>
                <c:pt idx="2">
                  <c:v>Ayudas Técnicas</c:v>
                </c:pt>
                <c:pt idx="3">
                  <c:v>Alternat. Residenciales</c:v>
                </c:pt>
              </c:strCache>
            </c:strRef>
          </c:cat>
          <c:val>
            <c:numRef>
              <c:f>'Anual 2012'!$B$62:$E$62</c:f>
              <c:numCache>
                <c:formatCode>#,##0.00</c:formatCode>
                <c:ptCount val="4"/>
                <c:pt idx="0">
                  <c:v>80541.649506172835</c:v>
                </c:pt>
                <c:pt idx="1">
                  <c:v>36799.253663940013</c:v>
                </c:pt>
                <c:pt idx="2">
                  <c:v>0</c:v>
                </c:pt>
                <c:pt idx="3">
                  <c:v>204541.83250241543</c:v>
                </c:pt>
              </c:numCache>
            </c:numRef>
          </c:val>
        </c:ser>
        <c:ser>
          <c:idx val="1"/>
          <c:order val="1"/>
          <c:tx>
            <c:strRef>
              <c:f>'Anual 2012'!$A$63</c:f>
              <c:strCache>
                <c:ptCount val="1"/>
                <c:pt idx="0">
                  <c:v>Gasto efectivo mensual por beneficiario (GEB) </c:v>
                </c:pt>
              </c:strCache>
            </c:strRef>
          </c:tx>
          <c:invertIfNegative val="0"/>
          <c:cat>
            <c:strRef>
              <c:f>'Anual 2012'!$B$5:$E$5</c:f>
              <c:strCache>
                <c:ptCount val="4"/>
                <c:pt idx="0">
                  <c:v>Total Programa</c:v>
                </c:pt>
                <c:pt idx="1">
                  <c:v>Servicios</c:v>
                </c:pt>
                <c:pt idx="2">
                  <c:v>Ayudas Técnicas</c:v>
                </c:pt>
                <c:pt idx="3">
                  <c:v>Alternat. Residenciales</c:v>
                </c:pt>
              </c:strCache>
            </c:strRef>
          </c:cat>
          <c:val>
            <c:numRef>
              <c:f>'Anual 2012'!$B$63:$E$63</c:f>
              <c:numCache>
                <c:formatCode>#,##0.00</c:formatCode>
                <c:ptCount val="4"/>
                <c:pt idx="0">
                  <c:v>79997.134878008161</c:v>
                </c:pt>
                <c:pt idx="1">
                  <c:v>37441.692971676435</c:v>
                </c:pt>
                <c:pt idx="2">
                  <c:v>0</c:v>
                </c:pt>
                <c:pt idx="3">
                  <c:v>192023.75644812462</c:v>
                </c:pt>
              </c:numCache>
            </c:numRef>
          </c:val>
        </c:ser>
        <c:ser>
          <c:idx val="2"/>
          <c:order val="2"/>
          <c:tx>
            <c:strRef>
              <c:f>'Anual 2012'!$A$65</c:f>
              <c:strCache>
                <c:ptCount val="1"/>
                <c:pt idx="0">
                  <c:v>Gasto programado acumulado por beneficiario (GPB) </c:v>
                </c:pt>
              </c:strCache>
            </c:strRef>
          </c:tx>
          <c:invertIfNegative val="0"/>
          <c:cat>
            <c:strRef>
              <c:f>'Anual 2012'!$B$5:$E$5</c:f>
              <c:strCache>
                <c:ptCount val="4"/>
                <c:pt idx="0">
                  <c:v>Total Programa</c:v>
                </c:pt>
                <c:pt idx="1">
                  <c:v>Servicios</c:v>
                </c:pt>
                <c:pt idx="2">
                  <c:v>Ayudas Técnicas</c:v>
                </c:pt>
                <c:pt idx="3">
                  <c:v>Alternat. Residenciales</c:v>
                </c:pt>
              </c:strCache>
            </c:strRef>
          </c:cat>
          <c:val>
            <c:numRef>
              <c:f>'Anual 2012'!$B$65:$E$65</c:f>
              <c:numCache>
                <c:formatCode>#,##0.00</c:formatCode>
                <c:ptCount val="4"/>
                <c:pt idx="0">
                  <c:v>966499.79407407402</c:v>
                </c:pt>
                <c:pt idx="1">
                  <c:v>441591.04396728019</c:v>
                </c:pt>
                <c:pt idx="2">
                  <c:v>0</c:v>
                </c:pt>
                <c:pt idx="3">
                  <c:v>2454501.9900289853</c:v>
                </c:pt>
              </c:numCache>
            </c:numRef>
          </c:val>
        </c:ser>
        <c:ser>
          <c:idx val="3"/>
          <c:order val="3"/>
          <c:tx>
            <c:strRef>
              <c:f>'Anual 2012'!$A$66</c:f>
              <c:strCache>
                <c:ptCount val="1"/>
                <c:pt idx="0">
                  <c:v>Gasto efectivo acumulado por beneficiario (GEB) </c:v>
                </c:pt>
              </c:strCache>
            </c:strRef>
          </c:tx>
          <c:invertIfNegative val="0"/>
          <c:cat>
            <c:strRef>
              <c:f>'Anual 2012'!$B$5:$E$5</c:f>
              <c:strCache>
                <c:ptCount val="4"/>
                <c:pt idx="0">
                  <c:v>Total Programa</c:v>
                </c:pt>
                <c:pt idx="1">
                  <c:v>Servicios</c:v>
                </c:pt>
                <c:pt idx="2">
                  <c:v>Ayudas Técnicas</c:v>
                </c:pt>
                <c:pt idx="3">
                  <c:v>Alternat. Residenciales</c:v>
                </c:pt>
              </c:strCache>
            </c:strRef>
          </c:cat>
          <c:val>
            <c:numRef>
              <c:f>'Anual 2012'!$B$66:$E$66</c:f>
              <c:numCache>
                <c:formatCode>#,##0.00</c:formatCode>
                <c:ptCount val="4"/>
                <c:pt idx="0">
                  <c:v>959965.61853609793</c:v>
                </c:pt>
                <c:pt idx="1">
                  <c:v>449300.31566011719</c:v>
                </c:pt>
                <c:pt idx="2">
                  <c:v>0</c:v>
                </c:pt>
                <c:pt idx="3">
                  <c:v>2304285.0773774954</c:v>
                </c:pt>
              </c:numCache>
            </c:numRef>
          </c:val>
        </c:ser>
        <c:dLbls>
          <c:showLegendKey val="0"/>
          <c:showVal val="0"/>
          <c:showCatName val="0"/>
          <c:showSerName val="0"/>
          <c:showPercent val="0"/>
          <c:showBubbleSize val="0"/>
        </c:dLbls>
        <c:gapWidth val="150"/>
        <c:axId val="292384632"/>
        <c:axId val="292385024"/>
      </c:barChart>
      <c:catAx>
        <c:axId val="292384632"/>
        <c:scaling>
          <c:orientation val="minMax"/>
        </c:scaling>
        <c:delete val="0"/>
        <c:axPos val="b"/>
        <c:numFmt formatCode="General" sourceLinked="0"/>
        <c:majorTickMark val="none"/>
        <c:minorTickMark val="none"/>
        <c:tickLblPos val="nextTo"/>
        <c:crossAx val="292385024"/>
        <c:crosses val="autoZero"/>
        <c:auto val="1"/>
        <c:lblAlgn val="ctr"/>
        <c:lblOffset val="100"/>
        <c:noMultiLvlLbl val="0"/>
      </c:catAx>
      <c:valAx>
        <c:axId val="292385024"/>
        <c:scaling>
          <c:orientation val="minMax"/>
        </c:scaling>
        <c:delete val="0"/>
        <c:axPos val="l"/>
        <c:majorGridlines/>
        <c:title>
          <c:tx>
            <c:rich>
              <a:bodyPr/>
              <a:lstStyle/>
              <a:p>
                <a:pPr>
                  <a:defRPr/>
                </a:pPr>
                <a:r>
                  <a:rPr lang="en-US"/>
                  <a:t>Colones Corrientes</a:t>
                </a:r>
              </a:p>
            </c:rich>
          </c:tx>
          <c:layout/>
          <c:overlay val="0"/>
        </c:title>
        <c:numFmt formatCode="#,##0.00" sourceLinked="1"/>
        <c:majorTickMark val="none"/>
        <c:minorTickMark val="none"/>
        <c:tickLblPos val="nextTo"/>
        <c:crossAx val="292384632"/>
        <c:crosses val="autoZero"/>
        <c:crossBetween val="between"/>
      </c:valAx>
      <c:dTable>
        <c:showHorzBorder val="1"/>
        <c:showVertBorder val="1"/>
        <c:showOutline val="1"/>
        <c:showKeys val="1"/>
      </c:dTable>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Indicadores de Giro de Recursos</a:t>
            </a:r>
          </a:p>
        </c:rich>
      </c:tx>
      <c:layout/>
      <c:overlay val="0"/>
    </c:title>
    <c:autoTitleDeleted val="0"/>
    <c:plotArea>
      <c:layout/>
      <c:barChart>
        <c:barDir val="col"/>
        <c:grouping val="clustered"/>
        <c:varyColors val="0"/>
        <c:ser>
          <c:idx val="0"/>
          <c:order val="0"/>
          <c:tx>
            <c:strRef>
              <c:f>'Anual 2012'!$A$69</c:f>
              <c:strCache>
                <c:ptCount val="1"/>
                <c:pt idx="0">
                  <c:v>Índice de giro efectivo (IGE)</c:v>
                </c:pt>
              </c:strCache>
            </c:strRef>
          </c:tx>
          <c:invertIfNegative val="0"/>
          <c:cat>
            <c:strRef>
              <c:f>'Anual 2012'!$B$5</c:f>
              <c:strCache>
                <c:ptCount val="1"/>
                <c:pt idx="0">
                  <c:v>Total Programa</c:v>
                </c:pt>
              </c:strCache>
            </c:strRef>
          </c:cat>
          <c:val>
            <c:numRef>
              <c:f>'Anual 2012'!$B$69</c:f>
              <c:numCache>
                <c:formatCode>#,##0.00</c:formatCode>
                <c:ptCount val="1"/>
                <c:pt idx="0">
                  <c:v>100.17861560096077</c:v>
                </c:pt>
              </c:numCache>
            </c:numRef>
          </c:val>
        </c:ser>
        <c:ser>
          <c:idx val="1"/>
          <c:order val="1"/>
          <c:tx>
            <c:strRef>
              <c:f>'Anual 2012'!$A$70</c:f>
              <c:strCache>
                <c:ptCount val="1"/>
                <c:pt idx="0">
                  <c:v>Índice de uso de recursos (IUR) </c:v>
                </c:pt>
              </c:strCache>
            </c:strRef>
          </c:tx>
          <c:invertIfNegative val="0"/>
          <c:cat>
            <c:strRef>
              <c:f>'Anual 2012'!$B$5</c:f>
              <c:strCache>
                <c:ptCount val="1"/>
                <c:pt idx="0">
                  <c:v>Total Programa</c:v>
                </c:pt>
              </c:strCache>
            </c:strRef>
          </c:cat>
          <c:val>
            <c:numRef>
              <c:f>'Anual 2012'!$B$70</c:f>
              <c:numCache>
                <c:formatCode>#,##0.00</c:formatCode>
                <c:ptCount val="1"/>
                <c:pt idx="0">
                  <c:v>99.99617284228114</c:v>
                </c:pt>
              </c:numCache>
            </c:numRef>
          </c:val>
        </c:ser>
        <c:dLbls>
          <c:showLegendKey val="0"/>
          <c:showVal val="0"/>
          <c:showCatName val="0"/>
          <c:showSerName val="0"/>
          <c:showPercent val="0"/>
          <c:showBubbleSize val="0"/>
        </c:dLbls>
        <c:gapWidth val="150"/>
        <c:axId val="292386200"/>
        <c:axId val="292386592"/>
      </c:barChart>
      <c:catAx>
        <c:axId val="292386200"/>
        <c:scaling>
          <c:orientation val="minMax"/>
        </c:scaling>
        <c:delete val="0"/>
        <c:axPos val="b"/>
        <c:numFmt formatCode="General" sourceLinked="0"/>
        <c:majorTickMark val="out"/>
        <c:minorTickMark val="none"/>
        <c:tickLblPos val="nextTo"/>
        <c:crossAx val="292386592"/>
        <c:crosses val="autoZero"/>
        <c:auto val="1"/>
        <c:lblAlgn val="ctr"/>
        <c:lblOffset val="100"/>
        <c:noMultiLvlLbl val="0"/>
      </c:catAx>
      <c:valAx>
        <c:axId val="292386592"/>
        <c:scaling>
          <c:orientation val="minMax"/>
        </c:scaling>
        <c:delete val="0"/>
        <c:axPos val="l"/>
        <c:majorGridlines/>
        <c:numFmt formatCode="#,##0.00" sourceLinked="1"/>
        <c:majorTickMark val="out"/>
        <c:minorTickMark val="none"/>
        <c:tickLblPos val="nextTo"/>
        <c:crossAx val="292386200"/>
        <c:crosses val="autoZero"/>
        <c:crossBetween val="between"/>
      </c:valAx>
    </c:plotArea>
    <c:legend>
      <c:legendPos val="r"/>
      <c:layout/>
      <c:overlay val="0"/>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barChart>
        <c:barDir val="col"/>
        <c:grouping val="clustered"/>
        <c:varyColors val="0"/>
        <c:ser>
          <c:idx val="0"/>
          <c:order val="0"/>
          <c:tx>
            <c:strRef>
              <c:f>'Anual 2012'!$A$64</c:f>
              <c:strCache>
                <c:ptCount val="1"/>
                <c:pt idx="0">
                  <c:v>Índice de eficiencia (IE) </c:v>
                </c:pt>
              </c:strCache>
            </c:strRef>
          </c:tx>
          <c:invertIfNegative val="0"/>
          <c:cat>
            <c:strRef>
              <c:f>'Anual 2012'!$B$5:$E$5</c:f>
              <c:strCache>
                <c:ptCount val="4"/>
                <c:pt idx="0">
                  <c:v>Total Programa</c:v>
                </c:pt>
                <c:pt idx="1">
                  <c:v>Servicios</c:v>
                </c:pt>
                <c:pt idx="2">
                  <c:v>Ayudas Técnicas</c:v>
                </c:pt>
                <c:pt idx="3">
                  <c:v>Alternat. Residenciales</c:v>
                </c:pt>
              </c:strCache>
            </c:strRef>
          </c:cat>
          <c:val>
            <c:numRef>
              <c:f>'Anual 2012'!$B$64:$E$64</c:f>
              <c:numCache>
                <c:formatCode>#,##0.00</c:formatCode>
                <c:ptCount val="4"/>
                <c:pt idx="0">
                  <c:v>101.19988821536984</c:v>
                </c:pt>
                <c:pt idx="1">
                  <c:v>98.026985343539593</c:v>
                </c:pt>
                <c:pt idx="2">
                  <c:v>0</c:v>
                </c:pt>
                <c:pt idx="3">
                  <c:v>109.94394453423556</c:v>
                </c:pt>
              </c:numCache>
            </c:numRef>
          </c:val>
        </c:ser>
        <c:dLbls>
          <c:showLegendKey val="0"/>
          <c:showVal val="0"/>
          <c:showCatName val="0"/>
          <c:showSerName val="0"/>
          <c:showPercent val="0"/>
          <c:showBubbleSize val="0"/>
        </c:dLbls>
        <c:gapWidth val="150"/>
        <c:axId val="292387376"/>
        <c:axId val="292387768"/>
      </c:barChart>
      <c:catAx>
        <c:axId val="292387376"/>
        <c:scaling>
          <c:orientation val="minMax"/>
        </c:scaling>
        <c:delete val="0"/>
        <c:axPos val="b"/>
        <c:numFmt formatCode="General" sourceLinked="0"/>
        <c:majorTickMark val="out"/>
        <c:minorTickMark val="none"/>
        <c:tickLblPos val="nextTo"/>
        <c:crossAx val="292387768"/>
        <c:crosses val="autoZero"/>
        <c:auto val="1"/>
        <c:lblAlgn val="ctr"/>
        <c:lblOffset val="100"/>
        <c:noMultiLvlLbl val="0"/>
      </c:catAx>
      <c:valAx>
        <c:axId val="292387768"/>
        <c:scaling>
          <c:orientation val="minMax"/>
        </c:scaling>
        <c:delete val="0"/>
        <c:axPos val="l"/>
        <c:majorGridlines/>
        <c:numFmt formatCode="#,##0.00" sourceLinked="1"/>
        <c:majorTickMark val="out"/>
        <c:minorTickMark val="none"/>
        <c:tickLblPos val="nextTo"/>
        <c:crossAx val="292387376"/>
        <c:crosses val="autoZero"/>
        <c:crossBetween val="between"/>
      </c:valAx>
    </c:plotArea>
    <c:legend>
      <c:legendPos val="r"/>
      <c:layout/>
      <c:overlay val="0"/>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5</xdr:col>
      <xdr:colOff>317501</xdr:colOff>
      <xdr:row>2</xdr:row>
      <xdr:rowOff>136524</xdr:rowOff>
    </xdr:from>
    <xdr:to>
      <xdr:col>11</xdr:col>
      <xdr:colOff>317501</xdr:colOff>
      <xdr:row>17</xdr:row>
      <xdr:rowOff>1057</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328083</xdr:colOff>
      <xdr:row>18</xdr:row>
      <xdr:rowOff>9524</xdr:rowOff>
    </xdr:from>
    <xdr:to>
      <xdr:col>11</xdr:col>
      <xdr:colOff>328083</xdr:colOff>
      <xdr:row>32</xdr:row>
      <xdr:rowOff>85724</xdr:rowOff>
    </xdr:to>
    <xdr:graphicFrame macro="">
      <xdr:nvGraphicFramePr>
        <xdr:cNvPr id="6" name="5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370417</xdr:colOff>
      <xdr:row>32</xdr:row>
      <xdr:rowOff>168274</xdr:rowOff>
    </xdr:from>
    <xdr:to>
      <xdr:col>11</xdr:col>
      <xdr:colOff>370417</xdr:colOff>
      <xdr:row>47</xdr:row>
      <xdr:rowOff>53974</xdr:rowOff>
    </xdr:to>
    <xdr:graphicFrame macro="">
      <xdr:nvGraphicFramePr>
        <xdr:cNvPr id="7" name="6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476250</xdr:colOff>
      <xdr:row>48</xdr:row>
      <xdr:rowOff>136524</xdr:rowOff>
    </xdr:from>
    <xdr:to>
      <xdr:col>11</xdr:col>
      <xdr:colOff>476250</xdr:colOff>
      <xdr:row>63</xdr:row>
      <xdr:rowOff>22224</xdr:rowOff>
    </xdr:to>
    <xdr:graphicFrame macro="">
      <xdr:nvGraphicFramePr>
        <xdr:cNvPr id="8" name="7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253999</xdr:colOff>
      <xdr:row>85</xdr:row>
      <xdr:rowOff>94192</xdr:rowOff>
    </xdr:from>
    <xdr:to>
      <xdr:col>5</xdr:col>
      <xdr:colOff>211667</xdr:colOff>
      <xdr:row>108</xdr:row>
      <xdr:rowOff>63501</xdr:rowOff>
    </xdr:to>
    <xdr:graphicFrame macro="">
      <xdr:nvGraphicFramePr>
        <xdr:cNvPr id="9" name="8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402166</xdr:colOff>
      <xdr:row>63</xdr:row>
      <xdr:rowOff>178857</xdr:rowOff>
    </xdr:from>
    <xdr:to>
      <xdr:col>11</xdr:col>
      <xdr:colOff>402166</xdr:colOff>
      <xdr:row>78</xdr:row>
      <xdr:rowOff>43391</xdr:rowOff>
    </xdr:to>
    <xdr:graphicFrame macro="">
      <xdr:nvGraphicFramePr>
        <xdr:cNvPr id="10" name="9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539751</xdr:colOff>
      <xdr:row>79</xdr:row>
      <xdr:rowOff>41275</xdr:rowOff>
    </xdr:from>
    <xdr:to>
      <xdr:col>11</xdr:col>
      <xdr:colOff>539751</xdr:colOff>
      <xdr:row>93</xdr:row>
      <xdr:rowOff>117475</xdr:rowOff>
    </xdr:to>
    <xdr:graphicFrame macro="">
      <xdr:nvGraphicFramePr>
        <xdr:cNvPr id="11" name="10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78"/>
  <sheetViews>
    <sheetView zoomScaleNormal="100" workbookViewId="0">
      <pane ySplit="5" topLeftCell="A60" activePane="bottomLeft" state="frozen"/>
      <selection activeCell="G60" sqref="G60"/>
      <selection pane="bottomLeft" activeCell="E13" sqref="E13"/>
    </sheetView>
  </sheetViews>
  <sheetFormatPr baseColWidth="10" defaultRowHeight="15" x14ac:dyDescent="0.25"/>
  <cols>
    <col min="1" max="1" width="50.5703125" style="1" customWidth="1"/>
    <col min="2" max="3" width="15.28515625" style="1" bestFit="1" customWidth="1"/>
    <col min="4" max="4" width="14.140625" style="1" customWidth="1"/>
    <col min="5" max="5" width="21.7109375" style="1" bestFit="1" customWidth="1"/>
    <col min="6" max="7" width="11.42578125" style="1"/>
    <col min="8" max="8" width="12.7109375" style="1" bestFit="1" customWidth="1"/>
    <col min="9" max="16384" width="11.42578125" style="1"/>
  </cols>
  <sheetData>
    <row r="2" spans="1:6" x14ac:dyDescent="0.25">
      <c r="A2" s="13" t="s">
        <v>74</v>
      </c>
      <c r="B2" s="13"/>
      <c r="C2" s="13"/>
      <c r="D2" s="13"/>
      <c r="E2" s="13"/>
    </row>
    <row r="4" spans="1:6" x14ac:dyDescent="0.25">
      <c r="A4" s="10" t="s">
        <v>0</v>
      </c>
      <c r="B4" s="2" t="s">
        <v>1</v>
      </c>
      <c r="C4" s="12" t="s">
        <v>2</v>
      </c>
      <c r="D4" s="12"/>
      <c r="E4" s="12"/>
    </row>
    <row r="5" spans="1:6" ht="15.75" thickBot="1" x14ac:dyDescent="0.3">
      <c r="A5" s="11"/>
      <c r="B5" s="3" t="s">
        <v>3</v>
      </c>
      <c r="C5" s="3" t="s">
        <v>4</v>
      </c>
      <c r="D5" s="3" t="s">
        <v>5</v>
      </c>
      <c r="E5" s="3" t="s">
        <v>41</v>
      </c>
      <c r="F5" s="8"/>
    </row>
    <row r="6" spans="1:6" ht="15.75" thickTop="1" x14ac:dyDescent="0.25">
      <c r="F6" s="8"/>
    </row>
    <row r="7" spans="1:6" x14ac:dyDescent="0.25">
      <c r="A7" s="4" t="s">
        <v>6</v>
      </c>
    </row>
    <row r="9" spans="1:6" x14ac:dyDescent="0.25">
      <c r="A9" s="1" t="s">
        <v>7</v>
      </c>
    </row>
    <row r="10" spans="1:6" x14ac:dyDescent="0.25">
      <c r="A10" s="1" t="s">
        <v>8</v>
      </c>
      <c r="B10" s="6">
        <f>SUM(C10:E10)</f>
        <v>2625</v>
      </c>
      <c r="C10" s="6">
        <v>1641</v>
      </c>
      <c r="D10" s="6">
        <v>0</v>
      </c>
      <c r="E10" s="6">
        <v>984</v>
      </c>
    </row>
    <row r="11" spans="1:6" x14ac:dyDescent="0.25">
      <c r="A11" s="1" t="s">
        <v>75</v>
      </c>
      <c r="B11" s="7">
        <f t="shared" ref="B11:B13" si="0">SUM(C11:E11)</f>
        <v>2747</v>
      </c>
      <c r="C11" s="7">
        <v>1767</v>
      </c>
      <c r="D11" s="6">
        <v>0</v>
      </c>
      <c r="E11" s="6">
        <v>980</v>
      </c>
    </row>
    <row r="12" spans="1:6" x14ac:dyDescent="0.25">
      <c r="A12" s="1" t="s">
        <v>76</v>
      </c>
      <c r="B12" s="7">
        <f t="shared" si="0"/>
        <v>2784</v>
      </c>
      <c r="C12" s="7">
        <v>1784</v>
      </c>
      <c r="D12" s="6">
        <v>0</v>
      </c>
      <c r="E12" s="6">
        <f>951+49</f>
        <v>1000</v>
      </c>
    </row>
    <row r="13" spans="1:6" x14ac:dyDescent="0.25">
      <c r="A13" s="1" t="s">
        <v>77</v>
      </c>
      <c r="B13" s="6">
        <f t="shared" si="0"/>
        <v>3857</v>
      </c>
      <c r="C13" s="6">
        <v>2877</v>
      </c>
      <c r="D13" s="6">
        <v>0</v>
      </c>
      <c r="E13" s="6">
        <v>980</v>
      </c>
    </row>
    <row r="14" spans="1:6" x14ac:dyDescent="0.25">
      <c r="D14" s="6"/>
    </row>
    <row r="15" spans="1:6" x14ac:dyDescent="0.25">
      <c r="A15" s="1" t="s">
        <v>9</v>
      </c>
      <c r="D15" s="6"/>
    </row>
    <row r="16" spans="1:6" x14ac:dyDescent="0.25">
      <c r="A16" s="1" t="s">
        <v>8</v>
      </c>
      <c r="B16" s="7">
        <f t="shared" ref="B16:B19" si="1">SUM(C16:E16)</f>
        <v>755052566</v>
      </c>
      <c r="C16" s="7">
        <v>143886301</v>
      </c>
      <c r="D16" s="6">
        <v>0</v>
      </c>
      <c r="E16" s="7">
        <v>611166265</v>
      </c>
    </row>
    <row r="17" spans="1:5" x14ac:dyDescent="0.25">
      <c r="A17" s="1" t="s">
        <v>75</v>
      </c>
      <c r="B17" s="7">
        <f t="shared" si="1"/>
        <v>798020385.91999996</v>
      </c>
      <c r="C17" s="7">
        <v>162917996</v>
      </c>
      <c r="D17" s="6">
        <v>0</v>
      </c>
      <c r="E17" s="7">
        <f>211700796.64*3</f>
        <v>635102389.91999996</v>
      </c>
    </row>
    <row r="18" spans="1:5" x14ac:dyDescent="0.25">
      <c r="A18" s="1" t="s">
        <v>76</v>
      </c>
      <c r="B18" s="7">
        <f t="shared" si="1"/>
        <v>820731521</v>
      </c>
      <c r="C18" s="7">
        <v>167319530</v>
      </c>
      <c r="D18" s="6">
        <v>0</v>
      </c>
      <c r="E18" s="7">
        <v>653411991</v>
      </c>
    </row>
    <row r="19" spans="1:5" x14ac:dyDescent="0.25">
      <c r="A19" s="1" t="s">
        <v>77</v>
      </c>
      <c r="B19" s="7">
        <f t="shared" si="1"/>
        <v>3836037683.0499992</v>
      </c>
      <c r="C19" s="7">
        <v>1295628123</v>
      </c>
      <c r="D19" s="6">
        <v>0</v>
      </c>
      <c r="E19" s="7">
        <v>2540409560.0499992</v>
      </c>
    </row>
    <row r="20" spans="1:5" x14ac:dyDescent="0.25">
      <c r="A20" s="1" t="s">
        <v>78</v>
      </c>
      <c r="B20" s="7">
        <f>B18</f>
        <v>820731521</v>
      </c>
      <c r="C20" s="7">
        <f t="shared" ref="C20:E20" si="2">C18</f>
        <v>167319530</v>
      </c>
      <c r="D20" s="7">
        <f t="shared" si="2"/>
        <v>0</v>
      </c>
      <c r="E20" s="7">
        <f t="shared" si="2"/>
        <v>653411991</v>
      </c>
    </row>
    <row r="21" spans="1:5" x14ac:dyDescent="0.25">
      <c r="B21" s="7"/>
      <c r="C21" s="7"/>
      <c r="D21" s="7"/>
      <c r="E21" s="7"/>
    </row>
    <row r="22" spans="1:5" x14ac:dyDescent="0.25">
      <c r="A22" s="1" t="s">
        <v>10</v>
      </c>
      <c r="B22" s="7"/>
      <c r="C22" s="7"/>
      <c r="D22" s="7"/>
      <c r="E22" s="7"/>
    </row>
    <row r="23" spans="1:5" x14ac:dyDescent="0.25">
      <c r="A23" s="1" t="s">
        <v>75</v>
      </c>
      <c r="B23" s="7">
        <f>B17</f>
        <v>798020385.91999996</v>
      </c>
      <c r="C23" s="7"/>
      <c r="D23" s="7"/>
      <c r="E23" s="7"/>
    </row>
    <row r="24" spans="1:5" x14ac:dyDescent="0.25">
      <c r="A24" s="1" t="s">
        <v>76</v>
      </c>
      <c r="B24" s="7">
        <v>798020387</v>
      </c>
      <c r="C24" s="7"/>
      <c r="D24" s="7"/>
      <c r="E24" s="7"/>
    </row>
    <row r="26" spans="1:5" x14ac:dyDescent="0.25">
      <c r="A26" s="1" t="s">
        <v>11</v>
      </c>
    </row>
    <row r="27" spans="1:5" x14ac:dyDescent="0.25">
      <c r="A27" s="1" t="s">
        <v>12</v>
      </c>
      <c r="B27" s="1">
        <v>1.4459435845999999</v>
      </c>
      <c r="C27" s="1">
        <v>1.4459435845999999</v>
      </c>
      <c r="D27" s="1">
        <v>1.4459435845999999</v>
      </c>
      <c r="E27" s="1">
        <v>1.4459435845999999</v>
      </c>
    </row>
    <row r="28" spans="1:5" x14ac:dyDescent="0.25">
      <c r="A28" s="1" t="s">
        <v>79</v>
      </c>
      <c r="B28" s="1">
        <v>1.5060713566999999</v>
      </c>
      <c r="C28" s="1">
        <v>1.5060713566999999</v>
      </c>
      <c r="D28" s="1">
        <v>1.5060713566999999</v>
      </c>
      <c r="E28" s="1">
        <v>1.5060713566999999</v>
      </c>
    </row>
    <row r="29" spans="1:5" x14ac:dyDescent="0.25">
      <c r="A29" s="1" t="s">
        <v>13</v>
      </c>
      <c r="B29" s="7">
        <f>+C29+E29</f>
        <v>40380</v>
      </c>
      <c r="C29" s="7">
        <v>33880</v>
      </c>
      <c r="D29" s="7"/>
      <c r="E29" s="7">
        <v>6500</v>
      </c>
    </row>
    <row r="31" spans="1:5" x14ac:dyDescent="0.25">
      <c r="A31" s="1" t="s">
        <v>14</v>
      </c>
    </row>
    <row r="32" spans="1:5" x14ac:dyDescent="0.25">
      <c r="A32" s="1" t="s">
        <v>15</v>
      </c>
      <c r="B32" s="1">
        <f>B16/B27</f>
        <v>522186739.539271</v>
      </c>
      <c r="C32" s="1">
        <f>C16/C27</f>
        <v>99510314.601799712</v>
      </c>
      <c r="D32" s="1">
        <f>D16/D27</f>
        <v>0</v>
      </c>
      <c r="E32" s="1">
        <f>E16/E27</f>
        <v>422676424.93747127</v>
      </c>
    </row>
    <row r="33" spans="1:5" x14ac:dyDescent="0.25">
      <c r="A33" s="1" t="s">
        <v>80</v>
      </c>
      <c r="B33" s="1">
        <f>B18/B28</f>
        <v>544948628.99346983</v>
      </c>
      <c r="C33" s="1">
        <f>C18/C28</f>
        <v>111096681.61183216</v>
      </c>
      <c r="D33" s="1">
        <f>D18/D28</f>
        <v>0</v>
      </c>
      <c r="E33" s="1">
        <f>E18/E28</f>
        <v>433851947.38163763</v>
      </c>
    </row>
    <row r="34" spans="1:5" x14ac:dyDescent="0.25">
      <c r="A34" s="1" t="s">
        <v>16</v>
      </c>
      <c r="B34" s="1">
        <f>B32/B10</f>
        <v>198928.28172924608</v>
      </c>
      <c r="C34" s="1">
        <f>C32/C10</f>
        <v>60640.045461182031</v>
      </c>
      <c r="D34" s="1" t="e">
        <f>D32/D10</f>
        <v>#DIV/0!</v>
      </c>
      <c r="E34" s="1">
        <f>E32/E10</f>
        <v>429549.21233482851</v>
      </c>
    </row>
    <row r="35" spans="1:5" x14ac:dyDescent="0.25">
      <c r="A35" s="1" t="s">
        <v>81</v>
      </c>
      <c r="B35" s="1">
        <f>B33/B12</f>
        <v>195743.04202351646</v>
      </c>
      <c r="C35" s="1">
        <f>C33/C12</f>
        <v>62273.924670309505</v>
      </c>
      <c r="D35" s="1" t="e">
        <f>D33/D12</f>
        <v>#DIV/0!</v>
      </c>
      <c r="E35" s="1">
        <f>E33/E12</f>
        <v>433851.94738163764</v>
      </c>
    </row>
    <row r="37" spans="1:5" x14ac:dyDescent="0.25">
      <c r="A37" s="4" t="s">
        <v>17</v>
      </c>
    </row>
    <row r="39" spans="1:5" x14ac:dyDescent="0.25">
      <c r="A39" s="1" t="s">
        <v>18</v>
      </c>
    </row>
    <row r="40" spans="1:5" x14ac:dyDescent="0.25">
      <c r="A40" s="1" t="s">
        <v>19</v>
      </c>
      <c r="B40" s="1">
        <f>B11/B29*100</f>
        <v>6.8028727092620107</v>
      </c>
      <c r="C40" s="1">
        <f>C11/C29*100</f>
        <v>5.2154663518299875</v>
      </c>
      <c r="D40" s="1" t="e">
        <f>D11/D29*100</f>
        <v>#DIV/0!</v>
      </c>
      <c r="E40" s="1">
        <f>E11/E29*100</f>
        <v>15.076923076923077</v>
      </c>
    </row>
    <row r="41" spans="1:5" x14ac:dyDescent="0.25">
      <c r="A41" s="1" t="s">
        <v>20</v>
      </c>
      <c r="B41" s="1">
        <f>B12/B29*100</f>
        <v>6.8945022288261519</v>
      </c>
      <c r="C41" s="1">
        <f>C12/C29*100</f>
        <v>5.2656434474616294</v>
      </c>
      <c r="D41" s="1" t="e">
        <f>D12/D29*100</f>
        <v>#DIV/0!</v>
      </c>
      <c r="E41" s="1">
        <f>E12/E29*100</f>
        <v>15.384615384615385</v>
      </c>
    </row>
    <row r="43" spans="1:5" x14ac:dyDescent="0.25">
      <c r="A43" s="1" t="s">
        <v>21</v>
      </c>
    </row>
    <row r="44" spans="1:5" x14ac:dyDescent="0.25">
      <c r="A44" s="1" t="s">
        <v>22</v>
      </c>
      <c r="B44" s="1">
        <f>B12/B11*100</f>
        <v>101.34692391700035</v>
      </c>
      <c r="C44" s="1">
        <f>C12/C11*100</f>
        <v>100.96208262591963</v>
      </c>
      <c r="D44" s="1" t="e">
        <f>D12/D11*100</f>
        <v>#DIV/0!</v>
      </c>
      <c r="E44" s="1">
        <f>E12/E11*100</f>
        <v>102.04081632653062</v>
      </c>
    </row>
    <row r="45" spans="1:5" x14ac:dyDescent="0.25">
      <c r="A45" s="1" t="s">
        <v>23</v>
      </c>
      <c r="B45" s="1">
        <f>B18/B17*100</f>
        <v>102.84593419926453</v>
      </c>
      <c r="C45" s="1">
        <f>C18/C17*100</f>
        <v>102.7016868044461</v>
      </c>
      <c r="D45" s="1" t="e">
        <f>D18/D17*100</f>
        <v>#DIV/0!</v>
      </c>
      <c r="E45" s="1">
        <f>E18/E17*100</f>
        <v>102.882936888697</v>
      </c>
    </row>
    <row r="46" spans="1:5" x14ac:dyDescent="0.25">
      <c r="A46" s="1" t="s">
        <v>24</v>
      </c>
      <c r="B46" s="1">
        <f>AVERAGE(B44:B45)</f>
        <v>102.09642905813244</v>
      </c>
      <c r="C46" s="1">
        <f>AVERAGE(C44:C45)</f>
        <v>101.83188471518287</v>
      </c>
      <c r="D46" s="1" t="e">
        <f>AVERAGE(D44:D45)</f>
        <v>#DIV/0!</v>
      </c>
      <c r="E46" s="1">
        <f>AVERAGE(E44:E45)</f>
        <v>102.46187660761382</v>
      </c>
    </row>
    <row r="48" spans="1:5" x14ac:dyDescent="0.25">
      <c r="A48" s="1" t="s">
        <v>25</v>
      </c>
    </row>
    <row r="49" spans="1:5" x14ac:dyDescent="0.25">
      <c r="A49" s="1" t="s">
        <v>26</v>
      </c>
      <c r="B49" s="1">
        <f>B12/(B13*4)*100</f>
        <v>18.045112781954884</v>
      </c>
      <c r="C49" s="1">
        <f>C12/(C13*4)*100</f>
        <v>15.502259297879736</v>
      </c>
      <c r="D49" s="1" t="e">
        <f>D12/(D13*4)*100</f>
        <v>#DIV/0!</v>
      </c>
      <c r="E49" s="1">
        <f>E12/(E13*4)*100</f>
        <v>25.510204081632654</v>
      </c>
    </row>
    <row r="50" spans="1:5" x14ac:dyDescent="0.25">
      <c r="A50" s="1" t="s">
        <v>27</v>
      </c>
      <c r="B50" s="1">
        <f>B18/B19*100</f>
        <v>21.39529349845812</v>
      </c>
      <c r="C50" s="1">
        <f>C18/C19*100</f>
        <v>12.914163179213423</v>
      </c>
      <c r="D50" s="1" t="e">
        <f>D18/D19*100</f>
        <v>#DIV/0!</v>
      </c>
      <c r="E50" s="1">
        <f>E18/E19*100</f>
        <v>25.720734218428142</v>
      </c>
    </row>
    <row r="51" spans="1:5" x14ac:dyDescent="0.25">
      <c r="A51" s="1" t="s">
        <v>28</v>
      </c>
      <c r="B51" s="1">
        <f>(B49+B50)/2</f>
        <v>19.7202031402065</v>
      </c>
      <c r="C51" s="1">
        <f>(C49+C50)/2</f>
        <v>14.208211238546578</v>
      </c>
      <c r="D51" s="1" t="e">
        <f>(D49+D50)/2</f>
        <v>#DIV/0!</v>
      </c>
      <c r="E51" s="1">
        <f>(E49+E50)/2</f>
        <v>25.6154691500304</v>
      </c>
    </row>
    <row r="53" spans="1:5" x14ac:dyDescent="0.25">
      <c r="A53" s="1" t="s">
        <v>63</v>
      </c>
    </row>
    <row r="54" spans="1:5" x14ac:dyDescent="0.25">
      <c r="A54" s="1" t="s">
        <v>29</v>
      </c>
      <c r="B54" s="1">
        <f>B20/B18*100</f>
        <v>100</v>
      </c>
      <c r="C54" s="1">
        <f>C20/C18*100</f>
        <v>100</v>
      </c>
      <c r="D54" s="1" t="e">
        <f>D20/D18*100</f>
        <v>#DIV/0!</v>
      </c>
      <c r="E54" s="1">
        <f>E20/E18*100</f>
        <v>100</v>
      </c>
    </row>
    <row r="56" spans="1:5" x14ac:dyDescent="0.25">
      <c r="A56" s="1" t="s">
        <v>30</v>
      </c>
    </row>
    <row r="57" spans="1:5" x14ac:dyDescent="0.25">
      <c r="A57" s="1" t="s">
        <v>31</v>
      </c>
      <c r="B57" s="1">
        <f>((B12/B10)-1)*100</f>
        <v>6.0571428571428498</v>
      </c>
      <c r="C57" s="1">
        <f>((C12/C10)-1)*100</f>
        <v>8.7141986593540555</v>
      </c>
      <c r="D57" s="1" t="e">
        <f>((D12/D10)-1)*100</f>
        <v>#DIV/0!</v>
      </c>
      <c r="E57" s="1">
        <f>((E12/E10)-1)*100</f>
        <v>1.6260162601626105</v>
      </c>
    </row>
    <row r="58" spans="1:5" x14ac:dyDescent="0.25">
      <c r="A58" s="1" t="s">
        <v>32</v>
      </c>
      <c r="B58" s="1">
        <f>((B33/B32)-1)*100</f>
        <v>4.3589558544289808</v>
      </c>
      <c r="C58" s="1">
        <f>((C33/C32)-1)*100</f>
        <v>11.643382956225622</v>
      </c>
      <c r="D58" s="1" t="e">
        <f>((D33/D32)-1)*100</f>
        <v>#DIV/0!</v>
      </c>
      <c r="E58" s="1">
        <f>((E33/E32)-1)*100</f>
        <v>2.6439900086264734</v>
      </c>
    </row>
    <row r="59" spans="1:5" x14ac:dyDescent="0.25">
      <c r="A59" s="1" t="s">
        <v>33</v>
      </c>
      <c r="B59" s="1">
        <f>((B35/B34)-1)*100</f>
        <v>-1.6012000294985396</v>
      </c>
      <c r="C59" s="1">
        <f>((C35/C34)-1)*100</f>
        <v>2.6943898156761348</v>
      </c>
      <c r="D59" s="1" t="e">
        <f>((D35/D34)-1)*100</f>
        <v>#DIV/0!</v>
      </c>
      <c r="E59" s="1">
        <f>((E35/E34)-1)*100</f>
        <v>1.0016861684884582</v>
      </c>
    </row>
    <row r="61" spans="1:5" x14ac:dyDescent="0.25">
      <c r="A61" s="1" t="s">
        <v>34</v>
      </c>
    </row>
    <row r="62" spans="1:5" x14ac:dyDescent="0.25">
      <c r="A62" s="1" t="s">
        <v>35</v>
      </c>
      <c r="B62" s="1">
        <f t="shared" ref="B62:E63" si="3">B17/B11</f>
        <v>290506.1470404077</v>
      </c>
      <c r="C62" s="1">
        <f t="shared" si="3"/>
        <v>92200.337294850033</v>
      </c>
      <c r="D62" s="1" t="e">
        <f t="shared" si="3"/>
        <v>#DIV/0!</v>
      </c>
      <c r="E62" s="1">
        <f t="shared" si="3"/>
        <v>648063.6631836734</v>
      </c>
    </row>
    <row r="63" spans="1:5" x14ac:dyDescent="0.25">
      <c r="A63" s="1" t="s">
        <v>36</v>
      </c>
      <c r="B63" s="1">
        <f t="shared" si="3"/>
        <v>294802.98886494251</v>
      </c>
      <c r="C63" s="1">
        <f t="shared" si="3"/>
        <v>93788.974215246635</v>
      </c>
      <c r="D63" s="1" t="e">
        <f t="shared" si="3"/>
        <v>#DIV/0!</v>
      </c>
      <c r="E63" s="1">
        <f t="shared" si="3"/>
        <v>653411.99100000004</v>
      </c>
    </row>
    <row r="64" spans="1:5" x14ac:dyDescent="0.25">
      <c r="A64" s="1" t="s">
        <v>37</v>
      </c>
      <c r="B64" s="1">
        <f>(B62/B63)*B46</f>
        <v>100.60834303769657</v>
      </c>
      <c r="C64" s="1">
        <f>(C62/C63)*C46</f>
        <v>100.10701360868332</v>
      </c>
      <c r="D64" s="1" t="e">
        <f>(D62/D63)*D46</f>
        <v>#DIV/0!</v>
      </c>
      <c r="E64" s="1">
        <f>E62/E63*E46</f>
        <v>101.62320252094018</v>
      </c>
    </row>
    <row r="66" spans="1:6" x14ac:dyDescent="0.25">
      <c r="A66" s="1" t="s">
        <v>38</v>
      </c>
    </row>
    <row r="67" spans="1:6" x14ac:dyDescent="0.25">
      <c r="A67" s="1" t="s">
        <v>39</v>
      </c>
      <c r="B67" s="1">
        <f>(B24/B23)*100</f>
        <v>100.0000001353349</v>
      </c>
    </row>
    <row r="68" spans="1:6" ht="15.75" thickBot="1" x14ac:dyDescent="0.3">
      <c r="A68" s="5" t="s">
        <v>40</v>
      </c>
      <c r="B68" s="5">
        <f>(B18/B24)*100</f>
        <v>102.84593406007809</v>
      </c>
      <c r="C68" s="5"/>
      <c r="D68" s="5"/>
      <c r="E68" s="5"/>
      <c r="F68" s="5"/>
    </row>
    <row r="69" spans="1:6" ht="15.75" thickTop="1" x14ac:dyDescent="0.25"/>
    <row r="70" spans="1:6" x14ac:dyDescent="0.25">
      <c r="A70" s="1" t="s">
        <v>46</v>
      </c>
    </row>
    <row r="71" spans="1:6" x14ac:dyDescent="0.25">
      <c r="A71" s="1" t="s">
        <v>118</v>
      </c>
    </row>
    <row r="72" spans="1:6" x14ac:dyDescent="0.25">
      <c r="A72" s="1" t="s">
        <v>119</v>
      </c>
    </row>
    <row r="76" spans="1:6" x14ac:dyDescent="0.25">
      <c r="A76" s="1" t="s">
        <v>67</v>
      </c>
    </row>
    <row r="77" spans="1:6" x14ac:dyDescent="0.25">
      <c r="A77" s="1" t="s">
        <v>68</v>
      </c>
    </row>
    <row r="78" spans="1:6" x14ac:dyDescent="0.25">
      <c r="A78" s="1" t="s">
        <v>73</v>
      </c>
    </row>
  </sheetData>
  <mergeCells count="3">
    <mergeCell ref="A4:A5"/>
    <mergeCell ref="C4:E4"/>
    <mergeCell ref="A2:E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78"/>
  <sheetViews>
    <sheetView topLeftCell="A61" workbookViewId="0"/>
  </sheetViews>
  <sheetFormatPr baseColWidth="10" defaultRowHeight="15" x14ac:dyDescent="0.25"/>
  <cols>
    <col min="1" max="1" width="50.5703125" style="1" customWidth="1"/>
    <col min="2" max="3" width="15.28515625" style="1" bestFit="1" customWidth="1"/>
    <col min="4" max="4" width="13.7109375" style="1" bestFit="1" customWidth="1"/>
    <col min="5" max="5" width="21.85546875" style="1" bestFit="1" customWidth="1"/>
    <col min="6" max="6" width="11.42578125" style="1"/>
    <col min="7" max="7" width="15.28515625" style="1" bestFit="1" customWidth="1"/>
    <col min="8" max="16384" width="11.42578125" style="1"/>
  </cols>
  <sheetData>
    <row r="2" spans="1:5" x14ac:dyDescent="0.25">
      <c r="A2" s="13" t="s">
        <v>82</v>
      </c>
      <c r="B2" s="13"/>
      <c r="C2" s="13"/>
      <c r="D2" s="13"/>
      <c r="E2" s="13"/>
    </row>
    <row r="4" spans="1:5" x14ac:dyDescent="0.25">
      <c r="A4" s="10" t="s">
        <v>0</v>
      </c>
      <c r="B4" s="2" t="s">
        <v>1</v>
      </c>
      <c r="C4" s="12" t="s">
        <v>2</v>
      </c>
      <c r="D4" s="12"/>
      <c r="E4" s="12"/>
    </row>
    <row r="5" spans="1:5" ht="15.75" thickBot="1" x14ac:dyDescent="0.3">
      <c r="A5" s="11"/>
      <c r="B5" s="3" t="s">
        <v>3</v>
      </c>
      <c r="C5" s="3" t="s">
        <v>4</v>
      </c>
      <c r="D5" s="3" t="s">
        <v>5</v>
      </c>
      <c r="E5" s="3" t="s">
        <v>41</v>
      </c>
    </row>
    <row r="6" spans="1:5" ht="15.75" thickTop="1" x14ac:dyDescent="0.25"/>
    <row r="7" spans="1:5" x14ac:dyDescent="0.25">
      <c r="A7" s="4" t="s">
        <v>6</v>
      </c>
    </row>
    <row r="9" spans="1:5" x14ac:dyDescent="0.25">
      <c r="A9" s="1" t="s">
        <v>7</v>
      </c>
    </row>
    <row r="10" spans="1:5" x14ac:dyDescent="0.25">
      <c r="A10" s="1" t="s">
        <v>42</v>
      </c>
      <c r="B10" s="6">
        <f>SUM(C10:E10)</f>
        <v>3641</v>
      </c>
      <c r="C10" s="6">
        <v>2616</v>
      </c>
      <c r="D10" s="6">
        <v>20</v>
      </c>
      <c r="E10" s="6">
        <v>1005</v>
      </c>
    </row>
    <row r="11" spans="1:5" x14ac:dyDescent="0.25">
      <c r="A11" s="1" t="s">
        <v>83</v>
      </c>
      <c r="B11" s="7">
        <f>SUM(C11:E11)</f>
        <v>3711</v>
      </c>
      <c r="C11" s="7">
        <v>2731</v>
      </c>
      <c r="D11" s="7">
        <v>0</v>
      </c>
      <c r="E11" s="6">
        <v>980</v>
      </c>
    </row>
    <row r="12" spans="1:5" x14ac:dyDescent="0.25">
      <c r="A12" s="1" t="s">
        <v>84</v>
      </c>
      <c r="B12" s="7">
        <f>SUM(C12:E12)</f>
        <v>3699</v>
      </c>
      <c r="C12" s="7">
        <f>1784+891</f>
        <v>2675</v>
      </c>
      <c r="D12" s="7">
        <v>0</v>
      </c>
      <c r="E12" s="6">
        <f>951+49+19+5</f>
        <v>1024</v>
      </c>
    </row>
    <row r="13" spans="1:5" x14ac:dyDescent="0.25">
      <c r="A13" s="1" t="s">
        <v>77</v>
      </c>
      <c r="B13" s="6">
        <f>SUM(C13:E13)</f>
        <v>3857</v>
      </c>
      <c r="C13" s="6">
        <v>2877</v>
      </c>
      <c r="D13" s="6">
        <v>0</v>
      </c>
      <c r="E13" s="6">
        <v>980</v>
      </c>
    </row>
    <row r="15" spans="1:5" x14ac:dyDescent="0.25">
      <c r="A15" s="1" t="s">
        <v>9</v>
      </c>
    </row>
    <row r="16" spans="1:5" x14ac:dyDescent="0.25">
      <c r="A16" s="1" t="s">
        <v>42</v>
      </c>
      <c r="B16" s="7">
        <f>SUM(C16:E16)</f>
        <v>952307991</v>
      </c>
      <c r="C16" s="7">
        <v>303261300</v>
      </c>
      <c r="D16" s="7">
        <v>30606890</v>
      </c>
      <c r="E16" s="7">
        <v>618439801</v>
      </c>
    </row>
    <row r="17" spans="1:5" x14ac:dyDescent="0.25">
      <c r="A17" s="1" t="s">
        <v>83</v>
      </c>
      <c r="B17" s="7">
        <f>SUM(C17:E17)</f>
        <v>981224128.91999996</v>
      </c>
      <c r="C17" s="7">
        <v>346121739</v>
      </c>
      <c r="D17" s="7">
        <v>0</v>
      </c>
      <c r="E17" s="7">
        <f>211700796.64*3</f>
        <v>635102389.91999996</v>
      </c>
    </row>
    <row r="18" spans="1:5" x14ac:dyDescent="0.25">
      <c r="A18" s="1" t="s">
        <v>84</v>
      </c>
      <c r="B18" s="7">
        <f>SUM(C18:E18)</f>
        <v>974324989</v>
      </c>
      <c r="C18" s="7">
        <v>348193460</v>
      </c>
      <c r="D18" s="7">
        <v>0</v>
      </c>
      <c r="E18" s="7">
        <v>626131529</v>
      </c>
    </row>
    <row r="19" spans="1:5" x14ac:dyDescent="0.25">
      <c r="A19" s="1" t="s">
        <v>77</v>
      </c>
      <c r="B19" s="7">
        <f>SUM(C19:E19)</f>
        <v>3836037683.0499992</v>
      </c>
      <c r="C19" s="7">
        <v>1295628123</v>
      </c>
      <c r="D19" s="6">
        <v>0</v>
      </c>
      <c r="E19" s="7">
        <v>2540409560.0499992</v>
      </c>
    </row>
    <row r="20" spans="1:5" x14ac:dyDescent="0.25">
      <c r="A20" s="1" t="s">
        <v>85</v>
      </c>
      <c r="B20" s="7">
        <f>B18</f>
        <v>974324989</v>
      </c>
      <c r="C20" s="7">
        <f t="shared" ref="C20:E20" si="0">C18</f>
        <v>348193460</v>
      </c>
      <c r="D20" s="7">
        <f t="shared" si="0"/>
        <v>0</v>
      </c>
      <c r="E20" s="7">
        <f t="shared" si="0"/>
        <v>626131529</v>
      </c>
    </row>
    <row r="21" spans="1:5" x14ac:dyDescent="0.25">
      <c r="B21" s="7"/>
      <c r="C21" s="7"/>
      <c r="D21" s="7"/>
      <c r="E21" s="7"/>
    </row>
    <row r="22" spans="1:5" x14ac:dyDescent="0.25">
      <c r="A22" s="1" t="s">
        <v>10</v>
      </c>
      <c r="B22" s="7"/>
      <c r="C22" s="7"/>
      <c r="D22" s="7"/>
      <c r="E22" s="7"/>
    </row>
    <row r="23" spans="1:5" x14ac:dyDescent="0.25">
      <c r="A23" s="1" t="s">
        <v>83</v>
      </c>
      <c r="B23" s="7">
        <f>B17</f>
        <v>981224128.91999996</v>
      </c>
      <c r="C23" s="7"/>
      <c r="D23" s="7"/>
      <c r="E23" s="7"/>
    </row>
    <row r="24" spans="1:5" x14ac:dyDescent="0.25">
      <c r="A24" s="1" t="s">
        <v>84</v>
      </c>
      <c r="B24" s="7">
        <v>981224130</v>
      </c>
      <c r="C24" s="7"/>
      <c r="D24" s="7"/>
      <c r="E24" s="7"/>
    </row>
    <row r="26" spans="1:5" x14ac:dyDescent="0.25">
      <c r="A26" s="1" t="s">
        <v>11</v>
      </c>
    </row>
    <row r="27" spans="1:5" x14ac:dyDescent="0.25">
      <c r="A27" s="1" t="s">
        <v>43</v>
      </c>
      <c r="B27" s="1">
        <v>1.4619442416999999</v>
      </c>
      <c r="C27" s="1">
        <v>1.4619442416999999</v>
      </c>
      <c r="D27" s="1">
        <v>1.4619442416999999</v>
      </c>
      <c r="E27" s="1">
        <v>1.4619442416999999</v>
      </c>
    </row>
    <row r="28" spans="1:5" x14ac:dyDescent="0.25">
      <c r="A28" s="1" t="s">
        <v>86</v>
      </c>
      <c r="B28" s="1">
        <v>1.5319088546000001</v>
      </c>
      <c r="C28" s="1">
        <v>1.5319088546000001</v>
      </c>
      <c r="D28" s="1">
        <v>1.5319088546000001</v>
      </c>
      <c r="E28" s="1">
        <v>1.5319088546000001</v>
      </c>
    </row>
    <row r="29" spans="1:5" x14ac:dyDescent="0.25">
      <c r="A29" s="1" t="s">
        <v>13</v>
      </c>
      <c r="B29" s="7">
        <f>+C29+E29</f>
        <v>40380</v>
      </c>
      <c r="C29" s="7">
        <v>33880</v>
      </c>
      <c r="D29" s="7"/>
      <c r="E29" s="7">
        <v>6500</v>
      </c>
    </row>
    <row r="31" spans="1:5" x14ac:dyDescent="0.25">
      <c r="A31" s="1" t="s">
        <v>14</v>
      </c>
    </row>
    <row r="32" spans="1:5" x14ac:dyDescent="0.25">
      <c r="A32" s="1" t="s">
        <v>44</v>
      </c>
      <c r="B32" s="1">
        <f>B16/B27</f>
        <v>651398298.12703586</v>
      </c>
      <c r="C32" s="1">
        <f>C16/C27</f>
        <v>207436981.07621202</v>
      </c>
      <c r="D32" s="1">
        <f>D16/D27</f>
        <v>20935743.735622391</v>
      </c>
      <c r="E32" s="1">
        <f>E16/E27</f>
        <v>423025573.31520152</v>
      </c>
    </row>
    <row r="33" spans="1:5" x14ac:dyDescent="0.25">
      <c r="A33" s="1" t="s">
        <v>87</v>
      </c>
      <c r="B33" s="1">
        <f>B18/B28</f>
        <v>636020208.43100882</v>
      </c>
      <c r="C33" s="1">
        <f>C18/C28</f>
        <v>227293849.07884583</v>
      </c>
      <c r="D33" s="1">
        <f>D18/D28</f>
        <v>0</v>
      </c>
      <c r="E33" s="1">
        <f>E18/E28</f>
        <v>408726359.35216296</v>
      </c>
    </row>
    <row r="34" spans="1:5" x14ac:dyDescent="0.25">
      <c r="A34" s="1" t="s">
        <v>45</v>
      </c>
      <c r="B34" s="1">
        <f>B32/B10</f>
        <v>178906.42629141331</v>
      </c>
      <c r="C34" s="1">
        <f>C32/C10</f>
        <v>79295.482062772178</v>
      </c>
      <c r="D34" s="1">
        <f>D32/D10</f>
        <v>1046787.1867811196</v>
      </c>
      <c r="E34" s="1">
        <f>E32/E10</f>
        <v>420920.96847283735</v>
      </c>
    </row>
    <row r="35" spans="1:5" x14ac:dyDescent="0.25">
      <c r="A35" s="1" t="s">
        <v>88</v>
      </c>
      <c r="B35" s="1">
        <f>B33/B12</f>
        <v>171943.8249340386</v>
      </c>
      <c r="C35" s="1">
        <f>C33/C12</f>
        <v>84969.663207045174</v>
      </c>
      <c r="D35" s="1" t="e">
        <f>D33/D12</f>
        <v>#DIV/0!</v>
      </c>
      <c r="E35" s="1">
        <f>E33/E12</f>
        <v>399146.83530484664</v>
      </c>
    </row>
    <row r="37" spans="1:5" x14ac:dyDescent="0.25">
      <c r="A37" s="4" t="s">
        <v>17</v>
      </c>
    </row>
    <row r="39" spans="1:5" x14ac:dyDescent="0.25">
      <c r="A39" s="1" t="s">
        <v>18</v>
      </c>
    </row>
    <row r="40" spans="1:5" x14ac:dyDescent="0.25">
      <c r="A40" s="1" t="s">
        <v>19</v>
      </c>
      <c r="B40" s="1">
        <f>B11/B29*100</f>
        <v>9.1901931649331363</v>
      </c>
      <c r="C40" s="1">
        <f>C11/C29*100</f>
        <v>8.0608028335301061</v>
      </c>
      <c r="D40" s="1" t="e">
        <f>D11/D29*100</f>
        <v>#DIV/0!</v>
      </c>
      <c r="E40" s="1">
        <f>E11/E29*100</f>
        <v>15.076923076923077</v>
      </c>
    </row>
    <row r="41" spans="1:5" x14ac:dyDescent="0.25">
      <c r="A41" s="1" t="s">
        <v>20</v>
      </c>
      <c r="B41" s="1">
        <f>B12/B29*100</f>
        <v>9.1604754829123323</v>
      </c>
      <c r="C41" s="1">
        <f>C12/C29*100</f>
        <v>7.8955135773317586</v>
      </c>
      <c r="D41" s="1" t="e">
        <f>D12/D29*100</f>
        <v>#DIV/0!</v>
      </c>
      <c r="E41" s="1">
        <f>E12/E29*100</f>
        <v>15.753846153846155</v>
      </c>
    </row>
    <row r="43" spans="1:5" x14ac:dyDescent="0.25">
      <c r="A43" s="1" t="s">
        <v>21</v>
      </c>
    </row>
    <row r="44" spans="1:5" x14ac:dyDescent="0.25">
      <c r="A44" s="1" t="s">
        <v>22</v>
      </c>
      <c r="B44" s="1">
        <f>B12/B11*100</f>
        <v>99.676637025060629</v>
      </c>
      <c r="C44" s="1">
        <f>C12/C11*100</f>
        <v>97.949469058952758</v>
      </c>
      <c r="D44" s="1" t="e">
        <f>D12/D11*100</f>
        <v>#DIV/0!</v>
      </c>
      <c r="E44" s="1">
        <f>E12/E11*100</f>
        <v>104.48979591836735</v>
      </c>
    </row>
    <row r="45" spans="1:5" x14ac:dyDescent="0.25">
      <c r="A45" s="1" t="s">
        <v>23</v>
      </c>
      <c r="B45" s="1">
        <f>B18/B17*100</f>
        <v>99.296884400142744</v>
      </c>
      <c r="C45" s="1">
        <f>C18/C17*100</f>
        <v>100.59855269593454</v>
      </c>
      <c r="D45" s="1" t="e">
        <f>D18/D17*100</f>
        <v>#DIV/0!</v>
      </c>
      <c r="E45" s="1">
        <f>E18/E17*100</f>
        <v>98.587493754962878</v>
      </c>
    </row>
    <row r="46" spans="1:5" x14ac:dyDescent="0.25">
      <c r="A46" s="1" t="s">
        <v>24</v>
      </c>
      <c r="B46" s="1">
        <f>AVERAGE(B44:B45)</f>
        <v>99.486760712601694</v>
      </c>
      <c r="C46" s="1">
        <f>AVERAGE(C44:C45)</f>
        <v>99.274010877443658</v>
      </c>
      <c r="D46" s="1" t="e">
        <f>AVERAGE(D44:D45)</f>
        <v>#DIV/0!</v>
      </c>
      <c r="E46" s="1">
        <f>AVERAGE(E44:E45)</f>
        <v>101.53864483666511</v>
      </c>
    </row>
    <row r="48" spans="1:5" x14ac:dyDescent="0.25">
      <c r="A48" s="1" t="s">
        <v>25</v>
      </c>
    </row>
    <row r="49" spans="1:5" x14ac:dyDescent="0.25">
      <c r="A49" s="1" t="s">
        <v>26</v>
      </c>
      <c r="B49" s="1">
        <f>B12/(B13*4)*100</f>
        <v>23.975887995851696</v>
      </c>
      <c r="C49" s="1">
        <f>C12/(C13*4)*100</f>
        <v>23.24469933958985</v>
      </c>
      <c r="D49" s="1" t="e">
        <f>D12/(D13*4)*100</f>
        <v>#DIV/0!</v>
      </c>
      <c r="E49" s="1">
        <f>E12/(E13*4)*100</f>
        <v>26.122448979591837</v>
      </c>
    </row>
    <row r="50" spans="1:5" x14ac:dyDescent="0.25">
      <c r="A50" s="1" t="s">
        <v>27</v>
      </c>
      <c r="B50" s="1">
        <f>B18/B19*100</f>
        <v>25.399254895361796</v>
      </c>
      <c r="C50" s="1">
        <f>C18/C19*100</f>
        <v>26.87449074459462</v>
      </c>
      <c r="D50" s="1" t="e">
        <f>D18/D19*100</f>
        <v>#DIV/0!</v>
      </c>
      <c r="E50" s="1">
        <f>E18/E19*100</f>
        <v>24.646873435151015</v>
      </c>
    </row>
    <row r="51" spans="1:5" x14ac:dyDescent="0.25">
      <c r="A51" s="1" t="s">
        <v>28</v>
      </c>
      <c r="B51" s="1">
        <f>(B49+B50)/2</f>
        <v>24.687571445606746</v>
      </c>
      <c r="C51" s="1">
        <f>(C49+C50)/2</f>
        <v>25.059595042092234</v>
      </c>
      <c r="D51" s="1" t="e">
        <f>(D49+D50)/2</f>
        <v>#DIV/0!</v>
      </c>
      <c r="E51" s="1">
        <f>(E49+E50)/2</f>
        <v>25.384661207371426</v>
      </c>
    </row>
    <row r="53" spans="1:5" x14ac:dyDescent="0.25">
      <c r="A53" s="1" t="s">
        <v>64</v>
      </c>
    </row>
    <row r="54" spans="1:5" x14ac:dyDescent="0.25">
      <c r="A54" s="1" t="s">
        <v>29</v>
      </c>
      <c r="B54" s="1">
        <f>B20/B18*100</f>
        <v>100</v>
      </c>
      <c r="C54" s="1">
        <f>C20/C18*100</f>
        <v>100</v>
      </c>
      <c r="D54" s="1" t="e">
        <f>D20/D18*100</f>
        <v>#DIV/0!</v>
      </c>
      <c r="E54" s="1">
        <f>E20/E18*100</f>
        <v>100</v>
      </c>
    </row>
    <row r="56" spans="1:5" x14ac:dyDescent="0.25">
      <c r="A56" s="1" t="s">
        <v>30</v>
      </c>
    </row>
    <row r="57" spans="1:5" x14ac:dyDescent="0.25">
      <c r="A57" s="1" t="s">
        <v>31</v>
      </c>
      <c r="B57" s="1">
        <f>((B12/B10)-1)*100</f>
        <v>1.5929689645701739</v>
      </c>
      <c r="C57" s="1">
        <f>((C12/C10)-1)*100</f>
        <v>2.2553516819571851</v>
      </c>
      <c r="D57" s="1">
        <f>((D12/D10)-1)*100</f>
        <v>-100</v>
      </c>
      <c r="E57" s="1">
        <f>((E12/E10)-1)*100</f>
        <v>1.8905472636815857</v>
      </c>
    </row>
    <row r="58" spans="1:5" x14ac:dyDescent="0.25">
      <c r="A58" s="1" t="s">
        <v>32</v>
      </c>
      <c r="B58" s="1">
        <f>((B33/B32)-1)*100</f>
        <v>-2.3607813745052164</v>
      </c>
      <c r="C58" s="1">
        <f>((C33/C32)-1)*100</f>
        <v>9.5724821580094321</v>
      </c>
      <c r="D58" s="1">
        <f>((D33/D32)-1)*100</f>
        <v>-100</v>
      </c>
      <c r="E58" s="1">
        <f>((E33/E32)-1)*100</f>
        <v>-3.3802244746049981</v>
      </c>
    </row>
    <row r="59" spans="1:5" x14ac:dyDescent="0.25">
      <c r="A59" s="1" t="s">
        <v>33</v>
      </c>
      <c r="B59" s="1">
        <f>((B35/B34)-1)*100</f>
        <v>-3.8917558757971205</v>
      </c>
      <c r="C59" s="1">
        <f>((C35/C34)-1)*100</f>
        <v>7.1557432991972814</v>
      </c>
      <c r="D59" s="1" t="e">
        <f>((D35/D34)-1)*100</f>
        <v>#DIV/0!</v>
      </c>
      <c r="E59" s="1">
        <f>((E35/E34)-1)*100</f>
        <v>-5.1729742157988534</v>
      </c>
    </row>
    <row r="61" spans="1:5" x14ac:dyDescent="0.25">
      <c r="A61" s="1" t="s">
        <v>34</v>
      </c>
    </row>
    <row r="62" spans="1:5" x14ac:dyDescent="0.25">
      <c r="A62" s="1" t="s">
        <v>35</v>
      </c>
      <c r="B62" s="1">
        <f t="shared" ref="B62:E63" si="1">B17/B11</f>
        <v>264409.62784155214</v>
      </c>
      <c r="C62" s="1">
        <f t="shared" si="1"/>
        <v>126738.0955693885</v>
      </c>
      <c r="D62" s="1" t="e">
        <f t="shared" si="1"/>
        <v>#DIV/0!</v>
      </c>
      <c r="E62" s="1">
        <f t="shared" si="1"/>
        <v>648063.6631836734</v>
      </c>
    </row>
    <row r="63" spans="1:5" x14ac:dyDescent="0.25">
      <c r="A63" s="1" t="s">
        <v>36</v>
      </c>
      <c r="B63" s="1">
        <f t="shared" si="1"/>
        <v>263402.26791024604</v>
      </c>
      <c r="C63" s="1">
        <f t="shared" si="1"/>
        <v>130165.77943925234</v>
      </c>
      <c r="D63" s="1" t="e">
        <f t="shared" si="1"/>
        <v>#DIV/0!</v>
      </c>
      <c r="E63" s="1">
        <f t="shared" si="1"/>
        <v>611456.5712890625</v>
      </c>
    </row>
    <row r="64" spans="1:5" x14ac:dyDescent="0.25">
      <c r="A64" s="1" t="s">
        <v>37</v>
      </c>
      <c r="B64" s="1">
        <f>(B62/B63)*B46</f>
        <v>99.867239503587129</v>
      </c>
      <c r="C64" s="1">
        <f>(C62/C63)*C46</f>
        <v>96.659806689160007</v>
      </c>
      <c r="D64" s="1" t="e">
        <f>(D62/D63)*D46</f>
        <v>#DIV/0!</v>
      </c>
      <c r="E64" s="1">
        <f>E62/E63*E46</f>
        <v>107.61762849130778</v>
      </c>
    </row>
    <row r="66" spans="1:6" x14ac:dyDescent="0.25">
      <c r="A66" s="1" t="s">
        <v>38</v>
      </c>
    </row>
    <row r="67" spans="1:6" x14ac:dyDescent="0.25">
      <c r="A67" s="1" t="s">
        <v>39</v>
      </c>
      <c r="B67" s="1">
        <f>(B24/B23)*100</f>
        <v>100.00000011006659</v>
      </c>
    </row>
    <row r="68" spans="1:6" ht="15.75" thickBot="1" x14ac:dyDescent="0.3">
      <c r="A68" s="5" t="s">
        <v>40</v>
      </c>
      <c r="B68" s="5">
        <f>(B18/B24)*100</f>
        <v>99.296884290850045</v>
      </c>
      <c r="C68" s="5"/>
      <c r="D68" s="5"/>
      <c r="E68" s="5"/>
      <c r="F68" s="5"/>
    </row>
    <row r="69" spans="1:6" ht="15.75" thickTop="1" x14ac:dyDescent="0.25"/>
    <row r="70" spans="1:6" x14ac:dyDescent="0.25">
      <c r="A70" s="1" t="s">
        <v>46</v>
      </c>
    </row>
    <row r="71" spans="1:6" x14ac:dyDescent="0.25">
      <c r="A71" s="1" t="s">
        <v>118</v>
      </c>
    </row>
    <row r="72" spans="1:6" x14ac:dyDescent="0.25">
      <c r="A72" s="1" t="s">
        <v>119</v>
      </c>
    </row>
    <row r="76" spans="1:6" x14ac:dyDescent="0.25">
      <c r="A76" s="1" t="s">
        <v>67</v>
      </c>
    </row>
    <row r="77" spans="1:6" x14ac:dyDescent="0.25">
      <c r="A77" s="1" t="s">
        <v>68</v>
      </c>
    </row>
    <row r="78" spans="1:6" x14ac:dyDescent="0.25">
      <c r="A78" s="1" t="s">
        <v>73</v>
      </c>
    </row>
  </sheetData>
  <mergeCells count="3">
    <mergeCell ref="A2:E2"/>
    <mergeCell ref="A4:A5"/>
    <mergeCell ref="C4:E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78"/>
  <sheetViews>
    <sheetView workbookViewId="0"/>
  </sheetViews>
  <sheetFormatPr baseColWidth="10" defaultRowHeight="15" x14ac:dyDescent="0.25"/>
  <cols>
    <col min="1" max="1" width="50.5703125" style="1" customWidth="1"/>
    <col min="2" max="4" width="15.28515625" style="1" bestFit="1" customWidth="1"/>
    <col min="5" max="5" width="21.85546875" style="1" bestFit="1" customWidth="1"/>
    <col min="6" max="16384" width="11.42578125" style="1"/>
  </cols>
  <sheetData>
    <row r="2" spans="1:5" x14ac:dyDescent="0.25">
      <c r="A2" s="13" t="s">
        <v>89</v>
      </c>
      <c r="B2" s="13"/>
      <c r="C2" s="13"/>
      <c r="D2" s="13"/>
      <c r="E2" s="13"/>
    </row>
    <row r="4" spans="1:5" x14ac:dyDescent="0.25">
      <c r="A4" s="10" t="s">
        <v>0</v>
      </c>
      <c r="B4" s="2" t="s">
        <v>1</v>
      </c>
      <c r="C4" s="12" t="s">
        <v>2</v>
      </c>
      <c r="D4" s="12"/>
      <c r="E4" s="12"/>
    </row>
    <row r="5" spans="1:5" ht="15.75" thickBot="1" x14ac:dyDescent="0.3">
      <c r="A5" s="11"/>
      <c r="B5" s="3" t="s">
        <v>3</v>
      </c>
      <c r="C5" s="3" t="s">
        <v>4</v>
      </c>
      <c r="D5" s="3" t="s">
        <v>5</v>
      </c>
      <c r="E5" s="3" t="s">
        <v>41</v>
      </c>
    </row>
    <row r="6" spans="1:5" ht="15.75" thickTop="1" x14ac:dyDescent="0.25"/>
    <row r="7" spans="1:5" x14ac:dyDescent="0.25">
      <c r="A7" s="4" t="s">
        <v>6</v>
      </c>
    </row>
    <row r="9" spans="1:5" x14ac:dyDescent="0.25">
      <c r="A9" s="1" t="s">
        <v>7</v>
      </c>
    </row>
    <row r="10" spans="1:5" x14ac:dyDescent="0.25">
      <c r="A10" s="1" t="s">
        <v>47</v>
      </c>
      <c r="B10" s="6">
        <f>SUM(C10:E10)</f>
        <v>4052</v>
      </c>
      <c r="C10" s="6">
        <v>2920</v>
      </c>
      <c r="D10" s="6">
        <v>26</v>
      </c>
      <c r="E10" s="6">
        <v>1106</v>
      </c>
    </row>
    <row r="11" spans="1:5" x14ac:dyDescent="0.25">
      <c r="A11" s="1" t="s">
        <v>90</v>
      </c>
      <c r="B11" s="7">
        <f>SUM(C11:E11)</f>
        <v>3969</v>
      </c>
      <c r="C11" s="7">
        <v>2934</v>
      </c>
      <c r="D11" s="7">
        <v>0</v>
      </c>
      <c r="E11" s="6">
        <v>1035</v>
      </c>
    </row>
    <row r="12" spans="1:5" x14ac:dyDescent="0.25">
      <c r="A12" s="1" t="s">
        <v>91</v>
      </c>
      <c r="B12" s="7">
        <f>SUM(C12:E12)</f>
        <v>3952</v>
      </c>
      <c r="C12" s="7">
        <f>1784+891+187</f>
        <v>2862</v>
      </c>
      <c r="D12" s="7">
        <v>0</v>
      </c>
      <c r="E12" s="6">
        <f>951+49+19+5+66</f>
        <v>1090</v>
      </c>
    </row>
    <row r="13" spans="1:5" x14ac:dyDescent="0.25">
      <c r="A13" s="1" t="s">
        <v>77</v>
      </c>
      <c r="B13" s="6">
        <f>SUM(C13:E13)</f>
        <v>3955</v>
      </c>
      <c r="C13" s="6">
        <v>2877</v>
      </c>
      <c r="D13" s="6">
        <v>0</v>
      </c>
      <c r="E13" s="6">
        <v>1078</v>
      </c>
    </row>
    <row r="15" spans="1:5" x14ac:dyDescent="0.25">
      <c r="A15" s="1" t="s">
        <v>9</v>
      </c>
    </row>
    <row r="16" spans="1:5" x14ac:dyDescent="0.25">
      <c r="A16" s="1" t="s">
        <v>47</v>
      </c>
      <c r="B16" s="7">
        <f>SUM(C16:E16)</f>
        <v>1001054754</v>
      </c>
      <c r="C16" s="7">
        <v>361911600</v>
      </c>
      <c r="D16" s="7">
        <v>10446020</v>
      </c>
      <c r="E16" s="7">
        <v>628697134</v>
      </c>
    </row>
    <row r="17" spans="1:5" x14ac:dyDescent="0.25">
      <c r="A17" s="1" t="s">
        <v>90</v>
      </c>
      <c r="B17" s="7">
        <f>SUM(C17:E17)</f>
        <v>1027292222.92</v>
      </c>
      <c r="C17" s="7">
        <v>392189833</v>
      </c>
      <c r="D17" s="7">
        <v>0</v>
      </c>
      <c r="E17" s="7">
        <f>211700796.64*3</f>
        <v>635102389.91999996</v>
      </c>
    </row>
    <row r="18" spans="1:5" x14ac:dyDescent="0.25">
      <c r="A18" s="1" t="s">
        <v>91</v>
      </c>
      <c r="B18" s="7">
        <f>SUM(C18:E18)</f>
        <v>976595767</v>
      </c>
      <c r="C18" s="7">
        <v>375510270</v>
      </c>
      <c r="D18" s="7">
        <v>0</v>
      </c>
      <c r="E18" s="7">
        <v>601085497</v>
      </c>
    </row>
    <row r="19" spans="1:5" x14ac:dyDescent="0.25">
      <c r="A19" s="1" t="s">
        <v>77</v>
      </c>
      <c r="B19" s="7">
        <f>SUM(C19:E19)</f>
        <v>3836037683.0499992</v>
      </c>
      <c r="C19" s="7">
        <v>1295628123</v>
      </c>
      <c r="D19" s="6">
        <v>0</v>
      </c>
      <c r="E19" s="7">
        <v>2540409560.0499992</v>
      </c>
    </row>
    <row r="20" spans="1:5" x14ac:dyDescent="0.25">
      <c r="A20" s="1" t="s">
        <v>92</v>
      </c>
      <c r="B20" s="7">
        <f>B18</f>
        <v>976595767</v>
      </c>
      <c r="C20" s="7">
        <f t="shared" ref="C20:E20" si="0">C18</f>
        <v>375510270</v>
      </c>
      <c r="D20" s="7">
        <f t="shared" si="0"/>
        <v>0</v>
      </c>
      <c r="E20" s="7">
        <f t="shared" si="0"/>
        <v>601085497</v>
      </c>
    </row>
    <row r="21" spans="1:5" x14ac:dyDescent="0.25">
      <c r="B21" s="7"/>
      <c r="C21" s="7"/>
      <c r="D21" s="7"/>
      <c r="E21" s="7"/>
    </row>
    <row r="22" spans="1:5" x14ac:dyDescent="0.25">
      <c r="A22" s="1" t="s">
        <v>10</v>
      </c>
      <c r="B22" s="7"/>
      <c r="C22" s="7"/>
      <c r="D22" s="7"/>
      <c r="E22" s="7"/>
    </row>
    <row r="23" spans="1:5" x14ac:dyDescent="0.25">
      <c r="A23" s="1" t="s">
        <v>90</v>
      </c>
      <c r="B23" s="7">
        <f>B17</f>
        <v>1027292222.92</v>
      </c>
      <c r="C23" s="7"/>
      <c r="D23" s="7"/>
      <c r="E23" s="7"/>
    </row>
    <row r="24" spans="1:5" x14ac:dyDescent="0.25">
      <c r="A24" s="1" t="s">
        <v>91</v>
      </c>
      <c r="B24" s="7">
        <v>1026759356.63</v>
      </c>
      <c r="C24" s="7"/>
      <c r="D24" s="7"/>
      <c r="E24" s="7"/>
    </row>
    <row r="26" spans="1:5" x14ac:dyDescent="0.25">
      <c r="A26" s="1" t="s">
        <v>11</v>
      </c>
    </row>
    <row r="27" spans="1:5" x14ac:dyDescent="0.25">
      <c r="A27" s="1" t="s">
        <v>48</v>
      </c>
      <c r="B27" s="1">
        <v>1.4773597119666666</v>
      </c>
      <c r="C27" s="1">
        <v>1.4773597119666666</v>
      </c>
      <c r="D27" s="1">
        <v>1.4773597119666666</v>
      </c>
      <c r="E27" s="1">
        <v>1.4773597119666666</v>
      </c>
    </row>
    <row r="28" spans="1:5" x14ac:dyDescent="0.25">
      <c r="A28" s="1" t="s">
        <v>93</v>
      </c>
      <c r="B28" s="1">
        <v>1.5396358920333333</v>
      </c>
      <c r="C28" s="1">
        <v>1.5396358920333333</v>
      </c>
      <c r="D28" s="1">
        <v>1.5396358920333333</v>
      </c>
      <c r="E28" s="1">
        <v>1.5396358920333333</v>
      </c>
    </row>
    <row r="29" spans="1:5" x14ac:dyDescent="0.25">
      <c r="A29" s="1" t="s">
        <v>13</v>
      </c>
      <c r="B29" s="7">
        <f>+C29+E29</f>
        <v>40380</v>
      </c>
      <c r="C29" s="7">
        <v>33880</v>
      </c>
      <c r="D29" s="7"/>
      <c r="E29" s="7">
        <v>6500</v>
      </c>
    </row>
    <row r="31" spans="1:5" x14ac:dyDescent="0.25">
      <c r="A31" s="1" t="s">
        <v>14</v>
      </c>
    </row>
    <row r="32" spans="1:5" x14ac:dyDescent="0.25">
      <c r="A32" s="1" t="s">
        <v>49</v>
      </c>
      <c r="B32" s="1">
        <f>B16/B27</f>
        <v>677597166.00596368</v>
      </c>
      <c r="C32" s="1">
        <f>C16/C27</f>
        <v>244971889.42442593</v>
      </c>
      <c r="D32" s="1">
        <f>D16/D27</f>
        <v>7070735.6613198966</v>
      </c>
      <c r="E32" s="1">
        <f>E16/E27</f>
        <v>425554540.92021781</v>
      </c>
    </row>
    <row r="33" spans="1:5" x14ac:dyDescent="0.25">
      <c r="A33" s="1" t="s">
        <v>94</v>
      </c>
      <c r="B33" s="1">
        <f>B18/B28</f>
        <v>634303066.10366845</v>
      </c>
      <c r="C33" s="1">
        <f>C18/C28</f>
        <v>243895502.78935051</v>
      </c>
      <c r="D33" s="1">
        <f>D18/D28</f>
        <v>0</v>
      </c>
      <c r="E33" s="1">
        <f>E18/E28</f>
        <v>390407563.314318</v>
      </c>
    </row>
    <row r="34" spans="1:5" x14ac:dyDescent="0.25">
      <c r="A34" s="1" t="s">
        <v>50</v>
      </c>
      <c r="B34" s="1">
        <f>B32/B10</f>
        <v>167225.36179811542</v>
      </c>
      <c r="C34" s="1">
        <f>C32/C10</f>
        <v>83894.482679597917</v>
      </c>
      <c r="D34" s="1">
        <f>D32/D10</f>
        <v>271951.37158922676</v>
      </c>
      <c r="E34" s="1">
        <f>E32/E10</f>
        <v>384769.02434016077</v>
      </c>
    </row>
    <row r="35" spans="1:5" x14ac:dyDescent="0.25">
      <c r="A35" s="1" t="s">
        <v>95</v>
      </c>
      <c r="B35" s="1">
        <f>B33/B12</f>
        <v>160501.78798169747</v>
      </c>
      <c r="C35" s="1">
        <f>C33/C12</f>
        <v>85218.554433735335</v>
      </c>
      <c r="D35" s="1" t="e">
        <f>D33/D12</f>
        <v>#DIV/0!</v>
      </c>
      <c r="E35" s="1">
        <f>E33/E12</f>
        <v>358172.07643515413</v>
      </c>
    </row>
    <row r="37" spans="1:5" x14ac:dyDescent="0.25">
      <c r="A37" s="4" t="s">
        <v>17</v>
      </c>
    </row>
    <row r="39" spans="1:5" x14ac:dyDescent="0.25">
      <c r="A39" s="1" t="s">
        <v>18</v>
      </c>
    </row>
    <row r="40" spans="1:5" x14ac:dyDescent="0.25">
      <c r="A40" s="1" t="s">
        <v>19</v>
      </c>
      <c r="B40" s="1">
        <f>B11/B29*100</f>
        <v>9.8291233283803869</v>
      </c>
      <c r="C40" s="1">
        <f>C11/C29*100</f>
        <v>8.6599763872491149</v>
      </c>
      <c r="D40" s="1" t="e">
        <f>D11/D29*100</f>
        <v>#DIV/0!</v>
      </c>
      <c r="E40" s="1">
        <f>E11/E29*100</f>
        <v>15.923076923076923</v>
      </c>
    </row>
    <row r="41" spans="1:5" x14ac:dyDescent="0.25">
      <c r="A41" s="1" t="s">
        <v>20</v>
      </c>
      <c r="B41" s="1">
        <f>B12/B29*100</f>
        <v>9.7870232788509171</v>
      </c>
      <c r="C41" s="1">
        <f>C12/C29*100</f>
        <v>8.447461629279811</v>
      </c>
      <c r="D41" s="1" t="e">
        <f>D12/D29*100</f>
        <v>#DIV/0!</v>
      </c>
      <c r="E41" s="1">
        <f>E12/E29*100</f>
        <v>16.76923076923077</v>
      </c>
    </row>
    <row r="43" spans="1:5" x14ac:dyDescent="0.25">
      <c r="A43" s="1" t="s">
        <v>21</v>
      </c>
    </row>
    <row r="44" spans="1:5" x14ac:dyDescent="0.25">
      <c r="A44" s="1" t="s">
        <v>22</v>
      </c>
      <c r="B44" s="1">
        <f>B12/B11*100</f>
        <v>99.571680524061478</v>
      </c>
      <c r="C44" s="1">
        <f>C12/C11*100</f>
        <v>97.546012269938657</v>
      </c>
      <c r="D44" s="1" t="e">
        <f>D12/D11*100</f>
        <v>#DIV/0!</v>
      </c>
      <c r="E44" s="1">
        <f>E12/E11*100</f>
        <v>105.31400966183575</v>
      </c>
    </row>
    <row r="45" spans="1:5" x14ac:dyDescent="0.25">
      <c r="A45" s="1" t="s">
        <v>23</v>
      </c>
      <c r="B45" s="1">
        <f>B18/B17*100</f>
        <v>95.065040424826819</v>
      </c>
      <c r="C45" s="1">
        <f>C18/C17*100</f>
        <v>95.747068996559122</v>
      </c>
      <c r="D45" s="1" t="e">
        <f>D18/D17*100</f>
        <v>#DIV/0!</v>
      </c>
      <c r="E45" s="1">
        <f>E18/E17*100</f>
        <v>94.643872632208982</v>
      </c>
    </row>
    <row r="46" spans="1:5" x14ac:dyDescent="0.25">
      <c r="A46" s="1" t="s">
        <v>24</v>
      </c>
      <c r="B46" s="1">
        <f>AVERAGE(B44:B45)</f>
        <v>97.318360474444148</v>
      </c>
      <c r="C46" s="1">
        <f>AVERAGE(C44:C45)</f>
        <v>96.64654063324889</v>
      </c>
      <c r="D46" s="1" t="e">
        <f>AVERAGE(D44:D45)</f>
        <v>#DIV/0!</v>
      </c>
      <c r="E46" s="1">
        <f>AVERAGE(E44:E45)</f>
        <v>99.978941147022368</v>
      </c>
    </row>
    <row r="48" spans="1:5" x14ac:dyDescent="0.25">
      <c r="A48" s="1" t="s">
        <v>25</v>
      </c>
    </row>
    <row r="49" spans="1:5" x14ac:dyDescent="0.25">
      <c r="A49" s="1" t="s">
        <v>26</v>
      </c>
      <c r="B49" s="1">
        <f>B12/(B13*4)*100</f>
        <v>24.981036662452592</v>
      </c>
      <c r="C49" s="1">
        <f>C12/(C13*4)*100</f>
        <v>24.869655891553702</v>
      </c>
      <c r="D49" s="1" t="e">
        <f>D12/(D13*4)*100</f>
        <v>#DIV/0!</v>
      </c>
      <c r="E49" s="1">
        <f>E12/(E13*4)*100</f>
        <v>25.278293135435991</v>
      </c>
    </row>
    <row r="50" spans="1:5" x14ac:dyDescent="0.25">
      <c r="A50" s="1" t="s">
        <v>27</v>
      </c>
      <c r="B50" s="1">
        <f>B18/B19*100</f>
        <v>25.458450820626911</v>
      </c>
      <c r="C50" s="1">
        <f>C18/C19*100</f>
        <v>28.982874278038501</v>
      </c>
      <c r="D50" s="1" t="e">
        <f>D18/D19*100</f>
        <v>#DIV/0!</v>
      </c>
      <c r="E50" s="1">
        <f>E18/E19*100</f>
        <v>23.660968154606131</v>
      </c>
    </row>
    <row r="51" spans="1:5" x14ac:dyDescent="0.25">
      <c r="A51" s="1" t="s">
        <v>28</v>
      </c>
      <c r="B51" s="1">
        <f>(B49+B50)/2</f>
        <v>25.219743741539752</v>
      </c>
      <c r="C51" s="1">
        <f>(C49+C50)/2</f>
        <v>26.9262650847961</v>
      </c>
      <c r="D51" s="1" t="e">
        <f>(D49+D50)/2</f>
        <v>#DIV/0!</v>
      </c>
      <c r="E51" s="1">
        <f>(E49+E50)/2</f>
        <v>24.469630645021063</v>
      </c>
    </row>
    <row r="53" spans="1:5" x14ac:dyDescent="0.25">
      <c r="A53" s="1" t="s">
        <v>64</v>
      </c>
    </row>
    <row r="54" spans="1:5" x14ac:dyDescent="0.25">
      <c r="A54" s="1" t="s">
        <v>29</v>
      </c>
      <c r="B54" s="1">
        <f>B20/B18*100</f>
        <v>100</v>
      </c>
      <c r="C54" s="1">
        <f>C20/C18*100</f>
        <v>100</v>
      </c>
      <c r="D54" s="1" t="e">
        <f>D20/D18*100</f>
        <v>#DIV/0!</v>
      </c>
      <c r="E54" s="1">
        <f>E20/E18*100</f>
        <v>100</v>
      </c>
    </row>
    <row r="56" spans="1:5" x14ac:dyDescent="0.25">
      <c r="A56" s="1" t="s">
        <v>30</v>
      </c>
    </row>
    <row r="57" spans="1:5" x14ac:dyDescent="0.25">
      <c r="A57" s="1" t="s">
        <v>31</v>
      </c>
      <c r="B57" s="1">
        <f>((B12/B10)-1)*100</f>
        <v>-2.4679170779861814</v>
      </c>
      <c r="C57" s="1">
        <f>((C12/C10)-1)*100</f>
        <v>-1.9863013698630083</v>
      </c>
      <c r="D57" s="1">
        <f>((D12/D10)-1)*100</f>
        <v>-100</v>
      </c>
      <c r="E57" s="1">
        <f>((E12/E10)-1)*100</f>
        <v>-1.446654611211573</v>
      </c>
    </row>
    <row r="58" spans="1:5" x14ac:dyDescent="0.25">
      <c r="A58" s="1" t="s">
        <v>32</v>
      </c>
      <c r="B58" s="1">
        <f>((B33/B32)-1)*100</f>
        <v>-6.3893566966179094</v>
      </c>
      <c r="C58" s="1">
        <f>((C33/C32)-1)*100</f>
        <v>-0.43939189823144487</v>
      </c>
      <c r="D58" s="1">
        <f>((D33/D32)-1)*100</f>
        <v>-100</v>
      </c>
      <c r="E58" s="1">
        <f>((E33/E32)-1)*100</f>
        <v>-8.2591005914067104</v>
      </c>
    </row>
    <row r="59" spans="1:5" x14ac:dyDescent="0.25">
      <c r="A59" s="1" t="s">
        <v>33</v>
      </c>
      <c r="B59" s="1">
        <f>((B35/B34)-1)*100</f>
        <v>-4.020666329629508</v>
      </c>
      <c r="C59" s="1">
        <f>((C35/C34)-1)*100</f>
        <v>1.5782584406583533</v>
      </c>
      <c r="D59" s="1" t="e">
        <f>((D35/D34)-1)*100</f>
        <v>#DIV/0!</v>
      </c>
      <c r="E59" s="1">
        <f>((E35/E34)-1)*100</f>
        <v>-6.9124451872438764</v>
      </c>
    </row>
    <row r="61" spans="1:5" x14ac:dyDescent="0.25">
      <c r="A61" s="1" t="s">
        <v>34</v>
      </c>
    </row>
    <row r="62" spans="1:5" x14ac:dyDescent="0.25">
      <c r="A62" s="1" t="s">
        <v>35</v>
      </c>
      <c r="B62" s="1">
        <f t="shared" ref="B62:E63" si="1">B17/B11</f>
        <v>258828.98032753842</v>
      </c>
      <c r="C62" s="1">
        <f t="shared" si="1"/>
        <v>133670.69972733469</v>
      </c>
      <c r="D62" s="1" t="e">
        <f t="shared" si="1"/>
        <v>#DIV/0!</v>
      </c>
      <c r="E62" s="1">
        <f t="shared" si="1"/>
        <v>613625.49750724633</v>
      </c>
    </row>
    <row r="63" spans="1:5" x14ac:dyDescent="0.25">
      <c r="A63" s="1" t="s">
        <v>36</v>
      </c>
      <c r="B63" s="1">
        <f t="shared" si="1"/>
        <v>247114.31351214575</v>
      </c>
      <c r="C63" s="1">
        <f t="shared" si="1"/>
        <v>131205.54507337525</v>
      </c>
      <c r="D63" s="1" t="e">
        <f t="shared" si="1"/>
        <v>#DIV/0!</v>
      </c>
      <c r="E63" s="1">
        <f t="shared" si="1"/>
        <v>551454.58440366969</v>
      </c>
    </row>
    <row r="64" spans="1:5" x14ac:dyDescent="0.25">
      <c r="A64" s="1" t="s">
        <v>37</v>
      </c>
      <c r="B64" s="1">
        <f>(B62/B63)*B46</f>
        <v>101.93182115090293</v>
      </c>
      <c r="C64" s="1">
        <f>(C62/C63)*C46</f>
        <v>98.462383624472295</v>
      </c>
      <c r="D64" s="1" t="e">
        <f>(D62/D63)*D46</f>
        <v>#DIV/0!</v>
      </c>
      <c r="E64" s="1">
        <f>E62/E63*E46</f>
        <v>111.25055305856489</v>
      </c>
    </row>
    <row r="66" spans="1:6" x14ac:dyDescent="0.25">
      <c r="A66" s="1" t="s">
        <v>38</v>
      </c>
    </row>
    <row r="67" spans="1:6" x14ac:dyDescent="0.25">
      <c r="A67" s="1" t="s">
        <v>39</v>
      </c>
      <c r="B67" s="1">
        <f>(B24/B23)*100</f>
        <v>99.948129044675781</v>
      </c>
    </row>
    <row r="68" spans="1:6" ht="15.75" thickBot="1" x14ac:dyDescent="0.3">
      <c r="A68" s="5" t="s">
        <v>40</v>
      </c>
      <c r="B68" s="5">
        <f>(B18/B24)*100</f>
        <v>95.114377160910863</v>
      </c>
      <c r="C68" s="5"/>
      <c r="D68" s="5"/>
      <c r="E68" s="5"/>
      <c r="F68" s="5"/>
    </row>
    <row r="69" spans="1:6" ht="15.75" thickTop="1" x14ac:dyDescent="0.25"/>
    <row r="70" spans="1:6" x14ac:dyDescent="0.25">
      <c r="A70" s="1" t="s">
        <v>46</v>
      </c>
    </row>
    <row r="71" spans="1:6" x14ac:dyDescent="0.25">
      <c r="A71" s="1" t="s">
        <v>118</v>
      </c>
    </row>
    <row r="72" spans="1:6" x14ac:dyDescent="0.25">
      <c r="A72" s="1" t="s">
        <v>119</v>
      </c>
    </row>
    <row r="76" spans="1:6" x14ac:dyDescent="0.25">
      <c r="A76" s="1" t="s">
        <v>67</v>
      </c>
    </row>
    <row r="77" spans="1:6" x14ac:dyDescent="0.25">
      <c r="A77" s="1" t="s">
        <v>68</v>
      </c>
    </row>
    <row r="78" spans="1:6" x14ac:dyDescent="0.25">
      <c r="A78" s="1" t="s">
        <v>73</v>
      </c>
    </row>
  </sheetData>
  <mergeCells count="3">
    <mergeCell ref="A2:E2"/>
    <mergeCell ref="A4:A5"/>
    <mergeCell ref="C4:E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79"/>
  <sheetViews>
    <sheetView workbookViewId="0"/>
  </sheetViews>
  <sheetFormatPr baseColWidth="10" defaultRowHeight="15" x14ac:dyDescent="0.25"/>
  <cols>
    <col min="1" max="1" width="50.5703125" style="1" customWidth="1"/>
    <col min="2" max="4" width="15.28515625" style="1" bestFit="1" customWidth="1"/>
    <col min="5" max="5" width="21.85546875" style="1" bestFit="1" customWidth="1"/>
    <col min="6" max="6" width="11.42578125" style="1"/>
    <col min="7" max="7" width="15.28515625" style="1" bestFit="1" customWidth="1"/>
    <col min="8" max="16384" width="11.42578125" style="1"/>
  </cols>
  <sheetData>
    <row r="2" spans="1:5" x14ac:dyDescent="0.25">
      <c r="A2" s="13" t="s">
        <v>96</v>
      </c>
      <c r="B2" s="13"/>
      <c r="C2" s="13"/>
      <c r="D2" s="13"/>
      <c r="E2" s="13"/>
    </row>
    <row r="4" spans="1:5" x14ac:dyDescent="0.25">
      <c r="A4" s="10" t="s">
        <v>0</v>
      </c>
      <c r="B4" s="2" t="s">
        <v>1</v>
      </c>
      <c r="C4" s="12" t="s">
        <v>2</v>
      </c>
      <c r="D4" s="12"/>
      <c r="E4" s="12"/>
    </row>
    <row r="5" spans="1:5" ht="15.75" thickBot="1" x14ac:dyDescent="0.3">
      <c r="A5" s="11"/>
      <c r="B5" s="3" t="s">
        <v>3</v>
      </c>
      <c r="C5" s="3" t="s">
        <v>4</v>
      </c>
      <c r="D5" s="3" t="s">
        <v>5</v>
      </c>
      <c r="E5" s="3" t="s">
        <v>41</v>
      </c>
    </row>
    <row r="6" spans="1:5" ht="15.75" thickTop="1" x14ac:dyDescent="0.25"/>
    <row r="7" spans="1:5" x14ac:dyDescent="0.25">
      <c r="A7" s="4" t="s">
        <v>6</v>
      </c>
    </row>
    <row r="9" spans="1:5" x14ac:dyDescent="0.25">
      <c r="A9" s="1" t="s">
        <v>7</v>
      </c>
    </row>
    <row r="10" spans="1:5" x14ac:dyDescent="0.25">
      <c r="A10" s="1" t="s">
        <v>51</v>
      </c>
      <c r="B10" s="6">
        <f>SUM(C10:E10)</f>
        <v>4136</v>
      </c>
      <c r="C10" s="6">
        <v>2962</v>
      </c>
      <c r="D10" s="6">
        <v>37</v>
      </c>
      <c r="E10" s="6">
        <v>1137</v>
      </c>
    </row>
    <row r="11" spans="1:5" x14ac:dyDescent="0.25">
      <c r="A11" s="1" t="s">
        <v>97</v>
      </c>
      <c r="B11" s="7">
        <f>SUM(C11:E11)</f>
        <v>3969</v>
      </c>
      <c r="C11" s="7">
        <v>2934</v>
      </c>
      <c r="D11" s="7">
        <v>0</v>
      </c>
      <c r="E11" s="6">
        <v>1035</v>
      </c>
    </row>
    <row r="12" spans="1:5" x14ac:dyDescent="0.25">
      <c r="A12" s="1" t="s">
        <v>98</v>
      </c>
      <c r="B12" s="7">
        <f>SUM(C12:E12)</f>
        <v>4003</v>
      </c>
      <c r="C12" s="7">
        <f>1784+891+187+39</f>
        <v>2901</v>
      </c>
      <c r="D12" s="7">
        <v>0</v>
      </c>
      <c r="E12" s="6">
        <f>951+49+19+5+66+12</f>
        <v>1102</v>
      </c>
    </row>
    <row r="13" spans="1:5" x14ac:dyDescent="0.25">
      <c r="A13" s="1" t="s">
        <v>77</v>
      </c>
      <c r="B13" s="6">
        <f>SUM(C13:E13)</f>
        <v>3955</v>
      </c>
      <c r="C13" s="6">
        <v>2877</v>
      </c>
      <c r="D13" s="6">
        <v>0</v>
      </c>
      <c r="E13" s="6">
        <v>1078</v>
      </c>
    </row>
    <row r="15" spans="1:5" x14ac:dyDescent="0.25">
      <c r="A15" s="1" t="s">
        <v>9</v>
      </c>
    </row>
    <row r="16" spans="1:5" x14ac:dyDescent="0.25">
      <c r="A16" s="1" t="s">
        <v>51</v>
      </c>
      <c r="B16" s="7">
        <f>SUM(C16:E16)</f>
        <v>1059412738.7</v>
      </c>
      <c r="C16" s="7">
        <v>367328971.69999999</v>
      </c>
      <c r="D16" s="7">
        <v>20898200</v>
      </c>
      <c r="E16" s="7">
        <v>671185567</v>
      </c>
    </row>
    <row r="17" spans="1:5" x14ac:dyDescent="0.25">
      <c r="A17" s="1" t="s">
        <v>97</v>
      </c>
      <c r="B17" s="7">
        <f>SUM(C17:E17)</f>
        <v>1029500944.92</v>
      </c>
      <c r="C17" s="7">
        <v>394398555</v>
      </c>
      <c r="D17" s="7">
        <v>0</v>
      </c>
      <c r="E17" s="7">
        <f>211700796.64*3</f>
        <v>635102389.91999996</v>
      </c>
    </row>
    <row r="18" spans="1:5" x14ac:dyDescent="0.25">
      <c r="A18" s="1" t="s">
        <v>98</v>
      </c>
      <c r="B18" s="7">
        <f>SUM(C18:E18)</f>
        <v>1071090094</v>
      </c>
      <c r="C18" s="7">
        <v>412396955.73000002</v>
      </c>
      <c r="D18" s="7">
        <v>0</v>
      </c>
      <c r="E18" s="7">
        <v>658693138.26999998</v>
      </c>
    </row>
    <row r="19" spans="1:5" x14ac:dyDescent="0.25">
      <c r="A19" s="1" t="s">
        <v>77</v>
      </c>
      <c r="B19" s="7">
        <f>SUM(C19:E19)</f>
        <v>3836037683.0499992</v>
      </c>
      <c r="C19" s="7">
        <v>1295628123</v>
      </c>
      <c r="D19" s="6">
        <v>0</v>
      </c>
      <c r="E19" s="7">
        <v>2540409560.0499992</v>
      </c>
    </row>
    <row r="20" spans="1:5" x14ac:dyDescent="0.25">
      <c r="A20" s="1" t="s">
        <v>99</v>
      </c>
      <c r="B20" s="7">
        <f>B18</f>
        <v>1071090094</v>
      </c>
      <c r="C20" s="7">
        <f t="shared" ref="C20:E20" si="0">C18</f>
        <v>412396955.73000002</v>
      </c>
      <c r="D20" s="7">
        <f t="shared" si="0"/>
        <v>0</v>
      </c>
      <c r="E20" s="7">
        <f t="shared" si="0"/>
        <v>658693138.26999998</v>
      </c>
    </row>
    <row r="21" spans="1:5" x14ac:dyDescent="0.25">
      <c r="B21" s="7"/>
      <c r="C21" s="7"/>
      <c r="D21" s="7"/>
      <c r="E21" s="7"/>
    </row>
    <row r="22" spans="1:5" x14ac:dyDescent="0.25">
      <c r="A22" s="1" t="s">
        <v>10</v>
      </c>
      <c r="B22" s="7"/>
      <c r="C22" s="7"/>
      <c r="D22" s="7"/>
      <c r="E22" s="7"/>
    </row>
    <row r="23" spans="1:5" x14ac:dyDescent="0.25">
      <c r="A23" s="1" t="s">
        <v>97</v>
      </c>
      <c r="B23" s="7">
        <f>B17</f>
        <v>1029500944.92</v>
      </c>
      <c r="C23" s="7"/>
      <c r="D23" s="7"/>
      <c r="E23" s="7"/>
    </row>
    <row r="24" spans="1:5" x14ac:dyDescent="0.25">
      <c r="A24" s="1" t="s">
        <v>98</v>
      </c>
      <c r="B24" s="7">
        <v>1036885570.8099999</v>
      </c>
      <c r="C24" s="7"/>
      <c r="D24" s="7"/>
      <c r="E24" s="7"/>
    </row>
    <row r="26" spans="1:5" x14ac:dyDescent="0.25">
      <c r="A26" s="1" t="s">
        <v>11</v>
      </c>
    </row>
    <row r="27" spans="1:5" x14ac:dyDescent="0.25">
      <c r="A27" s="1" t="s">
        <v>52</v>
      </c>
      <c r="B27" s="1">
        <v>1.4880743485666665</v>
      </c>
      <c r="C27" s="1">
        <v>1.4880743485666665</v>
      </c>
      <c r="D27" s="1">
        <v>1.4880743485666665</v>
      </c>
      <c r="E27" s="1">
        <v>1.4880743485666665</v>
      </c>
    </row>
    <row r="28" spans="1:5" x14ac:dyDescent="0.25">
      <c r="A28" s="1" t="s">
        <v>100</v>
      </c>
      <c r="B28" s="1">
        <v>1.56</v>
      </c>
      <c r="C28" s="1">
        <v>1.56</v>
      </c>
      <c r="D28" s="1">
        <v>1.56</v>
      </c>
      <c r="E28" s="1">
        <v>1.56</v>
      </c>
    </row>
    <row r="29" spans="1:5" x14ac:dyDescent="0.25">
      <c r="A29" s="1" t="s">
        <v>13</v>
      </c>
      <c r="B29" s="7">
        <f>+C29+E29</f>
        <v>40380</v>
      </c>
      <c r="C29" s="7">
        <v>33880</v>
      </c>
      <c r="D29" s="7"/>
      <c r="E29" s="7">
        <v>6500</v>
      </c>
    </row>
    <row r="31" spans="1:5" x14ac:dyDescent="0.25">
      <c r="A31" s="1" t="s">
        <v>14</v>
      </c>
    </row>
    <row r="32" spans="1:5" x14ac:dyDescent="0.25">
      <c r="A32" s="1" t="s">
        <v>53</v>
      </c>
      <c r="B32" s="1">
        <f>B16/B27</f>
        <v>711935354.38631868</v>
      </c>
      <c r="C32" s="1">
        <f>C16/C27</f>
        <v>246848534.18366915</v>
      </c>
      <c r="D32" s="1">
        <f>D16/D27</f>
        <v>14043787.543363966</v>
      </c>
      <c r="E32" s="1">
        <f>E16/E27</f>
        <v>451043032.65928555</v>
      </c>
    </row>
    <row r="33" spans="1:5" x14ac:dyDescent="0.25">
      <c r="A33" s="1" t="s">
        <v>101</v>
      </c>
      <c r="B33" s="1">
        <f>B18/B28</f>
        <v>686596214.1025641</v>
      </c>
      <c r="C33" s="1">
        <f>C18/C28</f>
        <v>264357022.90384614</v>
      </c>
      <c r="D33" s="1">
        <f>D18/D28</f>
        <v>0</v>
      </c>
      <c r="E33" s="1">
        <f>E18/E28</f>
        <v>422239191.19871795</v>
      </c>
    </row>
    <row r="34" spans="1:5" x14ac:dyDescent="0.25">
      <c r="A34" s="1" t="s">
        <v>54</v>
      </c>
      <c r="B34" s="1">
        <f>B32/B10</f>
        <v>172131.37195027046</v>
      </c>
      <c r="C34" s="1">
        <f>C32/C10</f>
        <v>83338.465288207008</v>
      </c>
      <c r="D34" s="1">
        <f>D32/D10</f>
        <v>379561.82549632341</v>
      </c>
      <c r="E34" s="1">
        <f>E32/E10</f>
        <v>396695.71913745429</v>
      </c>
    </row>
    <row r="35" spans="1:5" x14ac:dyDescent="0.25">
      <c r="A35" s="1" t="s">
        <v>102</v>
      </c>
      <c r="B35" s="1">
        <f>B33/B12</f>
        <v>171520.41321572923</v>
      </c>
      <c r="C35" s="1">
        <f>C33/C12</f>
        <v>91126.171287089324</v>
      </c>
      <c r="D35" s="1" t="e">
        <f>D33/D12</f>
        <v>#DIV/0!</v>
      </c>
      <c r="E35" s="1">
        <f>E33/E12</f>
        <v>383157.16079738468</v>
      </c>
    </row>
    <row r="37" spans="1:5" x14ac:dyDescent="0.25">
      <c r="A37" s="4" t="s">
        <v>17</v>
      </c>
    </row>
    <row r="39" spans="1:5" x14ac:dyDescent="0.25">
      <c r="A39" s="1" t="s">
        <v>18</v>
      </c>
    </row>
    <row r="40" spans="1:5" x14ac:dyDescent="0.25">
      <c r="A40" s="1" t="s">
        <v>19</v>
      </c>
      <c r="B40" s="1">
        <f>B11/B29*100</f>
        <v>9.8291233283803869</v>
      </c>
      <c r="C40" s="1">
        <f>C11/C29*100</f>
        <v>8.6599763872491149</v>
      </c>
      <c r="D40" s="1" t="e">
        <f>D11/D29*100</f>
        <v>#DIV/0!</v>
      </c>
      <c r="E40" s="1">
        <f>E11/E29*100</f>
        <v>15.923076923076923</v>
      </c>
    </row>
    <row r="41" spans="1:5" x14ac:dyDescent="0.25">
      <c r="A41" s="1" t="s">
        <v>20</v>
      </c>
      <c r="B41" s="1">
        <f>B12/B29*100</f>
        <v>9.9133234274393267</v>
      </c>
      <c r="C41" s="1">
        <f>C12/C29*100</f>
        <v>8.5625737898465175</v>
      </c>
      <c r="D41" s="1" t="e">
        <f>D12/D29*100</f>
        <v>#DIV/0!</v>
      </c>
      <c r="E41" s="1">
        <f>E12/E29*100</f>
        <v>16.953846153846154</v>
      </c>
    </row>
    <row r="43" spans="1:5" x14ac:dyDescent="0.25">
      <c r="A43" s="1" t="s">
        <v>21</v>
      </c>
    </row>
    <row r="44" spans="1:5" x14ac:dyDescent="0.25">
      <c r="A44" s="1" t="s">
        <v>22</v>
      </c>
      <c r="B44" s="1">
        <f>B12/B11*100</f>
        <v>100.85663895187704</v>
      </c>
      <c r="C44" s="1">
        <f>C12/C11*100</f>
        <v>98.875255623721884</v>
      </c>
      <c r="D44" s="1" t="e">
        <f>D12/D11*100</f>
        <v>#DIV/0!</v>
      </c>
      <c r="E44" s="1">
        <f>E12/E11*100</f>
        <v>106.47342995169082</v>
      </c>
    </row>
    <row r="45" spans="1:5" x14ac:dyDescent="0.25">
      <c r="A45" s="1" t="s">
        <v>23</v>
      </c>
      <c r="B45" s="1">
        <f>B18/B17*100</f>
        <v>104.03973879627976</v>
      </c>
      <c r="C45" s="1">
        <f>C18/C17*100</f>
        <v>104.56350574864557</v>
      </c>
      <c r="D45" s="1" t="e">
        <f>D18/D17*100</f>
        <v>#DIV/0!</v>
      </c>
      <c r="E45" s="1">
        <f>E18/E17*100</f>
        <v>103.71447954289255</v>
      </c>
    </row>
    <row r="46" spans="1:5" x14ac:dyDescent="0.25">
      <c r="A46" s="1" t="s">
        <v>24</v>
      </c>
      <c r="B46" s="1">
        <f>AVERAGE(B44:B45)</f>
        <v>102.4481888740784</v>
      </c>
      <c r="C46" s="1">
        <f>AVERAGE(C44:C45)</f>
        <v>101.71938068618373</v>
      </c>
      <c r="D46" s="1" t="e">
        <f>AVERAGE(D44:D45)</f>
        <v>#DIV/0!</v>
      </c>
      <c r="E46" s="1">
        <f>AVERAGE(E44:E45)</f>
        <v>105.09395474729169</v>
      </c>
    </row>
    <row r="48" spans="1:5" x14ac:dyDescent="0.25">
      <c r="A48" s="1" t="s">
        <v>25</v>
      </c>
    </row>
    <row r="49" spans="1:5" x14ac:dyDescent="0.25">
      <c r="A49" s="1" t="s">
        <v>26</v>
      </c>
      <c r="B49" s="1">
        <f>B12/(B13*4)*100</f>
        <v>25.303413400758533</v>
      </c>
      <c r="C49" s="1">
        <f>C12/(C13*4)*100</f>
        <v>25.208550573514078</v>
      </c>
      <c r="D49" s="1" t="e">
        <f>D12/(D13*4)*100</f>
        <v>#DIV/0!</v>
      </c>
      <c r="E49" s="1">
        <f>E12/(E13*4)*100</f>
        <v>25.556586270871982</v>
      </c>
    </row>
    <row r="50" spans="1:5" x14ac:dyDescent="0.25">
      <c r="A50" s="1" t="s">
        <v>27</v>
      </c>
      <c r="B50" s="1">
        <f>B18/B19*100</f>
        <v>27.921782383232113</v>
      </c>
      <c r="C50" s="1">
        <f>C18/C19*100</f>
        <v>31.829886092245623</v>
      </c>
      <c r="D50" s="1" t="e">
        <f>D18/D19*100</f>
        <v>#DIV/0!</v>
      </c>
      <c r="E50" s="1">
        <f>E18/E19*100</f>
        <v>25.928619881946744</v>
      </c>
    </row>
    <row r="51" spans="1:5" x14ac:dyDescent="0.25">
      <c r="A51" s="1" t="s">
        <v>28</v>
      </c>
      <c r="B51" s="1">
        <f>(B49+B50)/2</f>
        <v>26.612597891995321</v>
      </c>
      <c r="C51" s="1">
        <f>(C49+C50)/2</f>
        <v>28.519218332879852</v>
      </c>
      <c r="D51" s="1" t="e">
        <f>(D49+D50)/2</f>
        <v>#DIV/0!</v>
      </c>
      <c r="E51" s="1">
        <f>(E49+E50)/2</f>
        <v>25.742603076409363</v>
      </c>
    </row>
    <row r="53" spans="1:5" x14ac:dyDescent="0.25">
      <c r="A53" s="1" t="s">
        <v>63</v>
      </c>
    </row>
    <row r="54" spans="1:5" x14ac:dyDescent="0.25">
      <c r="A54" s="1" t="s">
        <v>29</v>
      </c>
      <c r="B54" s="1">
        <f>B20/B18*100</f>
        <v>100</v>
      </c>
      <c r="C54" s="1">
        <f>C20/C18*100</f>
        <v>100</v>
      </c>
      <c r="D54" s="1" t="e">
        <f>D20/D18*100</f>
        <v>#DIV/0!</v>
      </c>
      <c r="E54" s="1">
        <f>E20/E18*100</f>
        <v>100</v>
      </c>
    </row>
    <row r="56" spans="1:5" x14ac:dyDescent="0.25">
      <c r="A56" s="1" t="s">
        <v>30</v>
      </c>
    </row>
    <row r="57" spans="1:5" x14ac:dyDescent="0.25">
      <c r="A57" s="1" t="s">
        <v>31</v>
      </c>
      <c r="B57" s="1">
        <f>((B12/B10)-1)*100</f>
        <v>-3.215667311411996</v>
      </c>
      <c r="C57" s="1">
        <f>((C12/C10)-1)*100</f>
        <v>-2.0594193112761672</v>
      </c>
      <c r="D57" s="1">
        <f>((D12/D10)-1)*100</f>
        <v>-100</v>
      </c>
      <c r="E57" s="1">
        <f>((E12/E10)-1)*100</f>
        <v>-3.0782761653474044</v>
      </c>
    </row>
    <row r="58" spans="1:5" x14ac:dyDescent="0.25">
      <c r="A58" s="1" t="s">
        <v>32</v>
      </c>
      <c r="B58" s="1">
        <f>((B33/B32)-1)*100</f>
        <v>-3.5591911720126213</v>
      </c>
      <c r="C58" s="1">
        <f>((C33/C32)-1)*100</f>
        <v>7.0928064361726051</v>
      </c>
      <c r="D58" s="1">
        <f>((D33/D32)-1)*100</f>
        <v>-100</v>
      </c>
      <c r="E58" s="1">
        <f>((E33/E32)-1)*100</f>
        <v>-6.3860517456049042</v>
      </c>
    </row>
    <row r="59" spans="1:5" x14ac:dyDescent="0.25">
      <c r="A59" s="1" t="s">
        <v>33</v>
      </c>
      <c r="B59" s="1">
        <f>((B35/B34)-1)*100</f>
        <v>-0.35493746875946419</v>
      </c>
      <c r="C59" s="1">
        <f>((C35/C34)-1)*100</f>
        <v>9.3446717214557662</v>
      </c>
      <c r="D59" s="1" t="e">
        <f>((D35/D34)-1)*100</f>
        <v>#DIV/0!</v>
      </c>
      <c r="E59" s="1">
        <f>((E35/E34)-1)*100</f>
        <v>-3.4128319734598733</v>
      </c>
    </row>
    <row r="61" spans="1:5" x14ac:dyDescent="0.25">
      <c r="A61" s="1" t="s">
        <v>34</v>
      </c>
    </row>
    <row r="62" spans="1:5" x14ac:dyDescent="0.25">
      <c r="A62" s="1" t="s">
        <v>35</v>
      </c>
      <c r="B62" s="1">
        <f t="shared" ref="B62:E63" si="1">B17/B11</f>
        <v>259385.47365079363</v>
      </c>
      <c r="C62" s="1">
        <f t="shared" si="1"/>
        <v>134423.50204498979</v>
      </c>
      <c r="D62" s="1" t="e">
        <f t="shared" si="1"/>
        <v>#DIV/0!</v>
      </c>
      <c r="E62" s="1">
        <f t="shared" si="1"/>
        <v>613625.49750724633</v>
      </c>
    </row>
    <row r="63" spans="1:5" x14ac:dyDescent="0.25">
      <c r="A63" s="1" t="s">
        <v>36</v>
      </c>
      <c r="B63" s="1">
        <f t="shared" si="1"/>
        <v>267571.84461653762</v>
      </c>
      <c r="C63" s="1">
        <f t="shared" si="1"/>
        <v>142156.82720785937</v>
      </c>
      <c r="D63" s="1" t="e">
        <f t="shared" si="1"/>
        <v>#DIV/0!</v>
      </c>
      <c r="E63" s="1">
        <f t="shared" si="1"/>
        <v>597725.17084392009</v>
      </c>
    </row>
    <row r="64" spans="1:5" x14ac:dyDescent="0.25">
      <c r="A64" s="1" t="s">
        <v>37</v>
      </c>
      <c r="B64" s="1">
        <f>(B62/B63)*B46</f>
        <v>99.313782561285137</v>
      </c>
      <c r="C64" s="1">
        <f>(C62/C63)*C46</f>
        <v>96.185850839869843</v>
      </c>
      <c r="D64" s="1" t="e">
        <f>(D62/D63)*D46</f>
        <v>#DIV/0!</v>
      </c>
      <c r="E64" s="1">
        <f>E62/E63*E46</f>
        <v>107.88960112849304</v>
      </c>
    </row>
    <row r="66" spans="1:6" x14ac:dyDescent="0.25">
      <c r="A66" s="1" t="s">
        <v>38</v>
      </c>
    </row>
    <row r="67" spans="1:6" x14ac:dyDescent="0.25">
      <c r="A67" s="1" t="s">
        <v>39</v>
      </c>
      <c r="B67" s="1">
        <f>(B24/B23)*100</f>
        <v>100.71730151647154</v>
      </c>
    </row>
    <row r="68" spans="1:6" x14ac:dyDescent="0.25">
      <c r="A68" s="1" t="s">
        <v>40</v>
      </c>
      <c r="B68" s="1">
        <f>(B18/B24)*100</f>
        <v>103.29877511587706</v>
      </c>
    </row>
    <row r="69" spans="1:6" ht="15.75" thickBot="1" x14ac:dyDescent="0.3">
      <c r="A69" s="5"/>
      <c r="B69" s="5"/>
      <c r="C69" s="5"/>
      <c r="D69" s="5"/>
      <c r="E69" s="5"/>
      <c r="F69" s="5"/>
    </row>
    <row r="70" spans="1:6" ht="15.75" thickTop="1" x14ac:dyDescent="0.25"/>
    <row r="71" spans="1:6" x14ac:dyDescent="0.25">
      <c r="A71" s="1" t="s">
        <v>46</v>
      </c>
    </row>
    <row r="72" spans="1:6" x14ac:dyDescent="0.25">
      <c r="A72" s="1" t="s">
        <v>118</v>
      </c>
    </row>
    <row r="73" spans="1:6" x14ac:dyDescent="0.25">
      <c r="A73" s="1" t="s">
        <v>119</v>
      </c>
    </row>
    <row r="77" spans="1:6" x14ac:dyDescent="0.25">
      <c r="A77" s="1" t="s">
        <v>67</v>
      </c>
    </row>
    <row r="78" spans="1:6" x14ac:dyDescent="0.25">
      <c r="A78" s="1" t="s">
        <v>68</v>
      </c>
    </row>
    <row r="79" spans="1:6" x14ac:dyDescent="0.25">
      <c r="A79" s="1" t="s">
        <v>73</v>
      </c>
    </row>
  </sheetData>
  <mergeCells count="3">
    <mergeCell ref="A2:E2"/>
    <mergeCell ref="A4:A5"/>
    <mergeCell ref="C4:E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F79"/>
  <sheetViews>
    <sheetView workbookViewId="0">
      <selection activeCell="D30" sqref="D30"/>
    </sheetView>
  </sheetViews>
  <sheetFormatPr baseColWidth="10" defaultRowHeight="15" x14ac:dyDescent="0.25"/>
  <cols>
    <col min="1" max="1" width="50.5703125" style="1" customWidth="1"/>
    <col min="2" max="3" width="15.28515625" style="1" bestFit="1" customWidth="1"/>
    <col min="4" max="4" width="13.7109375" style="1" bestFit="1" customWidth="1"/>
    <col min="5" max="5" width="21.85546875" style="1" bestFit="1" customWidth="1"/>
    <col min="6" max="16384" width="11.42578125" style="1"/>
  </cols>
  <sheetData>
    <row r="2" spans="1:5" x14ac:dyDescent="0.25">
      <c r="A2" s="13" t="s">
        <v>103</v>
      </c>
      <c r="B2" s="13"/>
      <c r="C2" s="13"/>
      <c r="D2" s="13"/>
      <c r="E2" s="13"/>
    </row>
    <row r="4" spans="1:5" x14ac:dyDescent="0.25">
      <c r="A4" s="10" t="s">
        <v>0</v>
      </c>
      <c r="B4" s="2" t="s">
        <v>1</v>
      </c>
      <c r="C4" s="12" t="s">
        <v>2</v>
      </c>
      <c r="D4" s="12"/>
      <c r="E4" s="12"/>
    </row>
    <row r="5" spans="1:5" ht="15.75" thickBot="1" x14ac:dyDescent="0.3">
      <c r="A5" s="11"/>
      <c r="B5" s="3" t="s">
        <v>3</v>
      </c>
      <c r="C5" s="3" t="s">
        <v>4</v>
      </c>
      <c r="D5" s="3" t="s">
        <v>5</v>
      </c>
      <c r="E5" s="3" t="s">
        <v>41</v>
      </c>
    </row>
    <row r="6" spans="1:5" ht="15.75" thickTop="1" x14ac:dyDescent="0.25"/>
    <row r="7" spans="1:5" x14ac:dyDescent="0.25">
      <c r="A7" s="4" t="s">
        <v>6</v>
      </c>
    </row>
    <row r="9" spans="1:5" x14ac:dyDescent="0.25">
      <c r="A9" s="1" t="s">
        <v>7</v>
      </c>
    </row>
    <row r="10" spans="1:5" x14ac:dyDescent="0.25">
      <c r="A10" s="1" t="s">
        <v>55</v>
      </c>
      <c r="B10" s="6">
        <f>SUM(C10:E10)</f>
        <v>3641</v>
      </c>
      <c r="C10" s="6">
        <f>+'II Trimestre'!C10</f>
        <v>2616</v>
      </c>
      <c r="D10" s="6">
        <f>+'II Trimestre'!D10</f>
        <v>20</v>
      </c>
      <c r="E10" s="6">
        <f>+'II Trimestre'!E10</f>
        <v>1005</v>
      </c>
    </row>
    <row r="11" spans="1:5" x14ac:dyDescent="0.25">
      <c r="A11" s="1" t="s">
        <v>104</v>
      </c>
      <c r="B11" s="7">
        <f>SUM(C11:E11)</f>
        <v>3711</v>
      </c>
      <c r="C11" s="6">
        <f>+'II Trimestre'!C11</f>
        <v>2731</v>
      </c>
      <c r="D11" s="6">
        <f>+'II Trimestre'!D11</f>
        <v>0</v>
      </c>
      <c r="E11" s="6">
        <f>+'II Trimestre'!E11</f>
        <v>980</v>
      </c>
    </row>
    <row r="12" spans="1:5" x14ac:dyDescent="0.25">
      <c r="A12" s="1" t="s">
        <v>105</v>
      </c>
      <c r="B12" s="7">
        <f>SUM(C12:E12)</f>
        <v>3699</v>
      </c>
      <c r="C12" s="6">
        <f>+'II Trimestre'!C12</f>
        <v>2675</v>
      </c>
      <c r="D12" s="6">
        <f>+'II Trimestre'!D12</f>
        <v>0</v>
      </c>
      <c r="E12" s="6">
        <f>+'II Trimestre'!E12</f>
        <v>1024</v>
      </c>
    </row>
    <row r="13" spans="1:5" x14ac:dyDescent="0.25">
      <c r="A13" s="1" t="s">
        <v>77</v>
      </c>
      <c r="B13" s="6">
        <f>SUM(C13:E13)</f>
        <v>3857</v>
      </c>
      <c r="C13" s="6">
        <f>+'II Trimestre'!C13</f>
        <v>2877</v>
      </c>
      <c r="D13" s="6">
        <f>+'II Trimestre'!D13</f>
        <v>0</v>
      </c>
      <c r="E13" s="6">
        <f>+'II Trimestre'!E13</f>
        <v>980</v>
      </c>
    </row>
    <row r="15" spans="1:5" x14ac:dyDescent="0.25">
      <c r="A15" s="1" t="s">
        <v>9</v>
      </c>
    </row>
    <row r="16" spans="1:5" x14ac:dyDescent="0.25">
      <c r="A16" s="1" t="s">
        <v>55</v>
      </c>
      <c r="B16" s="1">
        <f>SUM(C16:E16)</f>
        <v>1707360557</v>
      </c>
      <c r="C16" s="1">
        <f>+'I Trimestre'!C16+'II Trimestre'!C16</f>
        <v>447147601</v>
      </c>
      <c r="D16" s="1">
        <f>+'I Trimestre'!D16+'II Trimestre'!D16</f>
        <v>30606890</v>
      </c>
      <c r="E16" s="1">
        <f>+'I Trimestre'!E16+'II Trimestre'!E16</f>
        <v>1229606066</v>
      </c>
    </row>
    <row r="17" spans="1:5" x14ac:dyDescent="0.25">
      <c r="A17" s="1" t="s">
        <v>104</v>
      </c>
      <c r="B17" s="1">
        <f>SUM(C17:E17)</f>
        <v>1779244514.8399999</v>
      </c>
      <c r="C17" s="1">
        <f>+'I Trimestre'!C17+'II Trimestre'!C17</f>
        <v>509039735</v>
      </c>
      <c r="D17" s="1">
        <f>+'I Trimestre'!D17+'II Trimestre'!D17</f>
        <v>0</v>
      </c>
      <c r="E17" s="1">
        <f>+'I Trimestre'!E17+'II Trimestre'!E17</f>
        <v>1270204779.8399999</v>
      </c>
    </row>
    <row r="18" spans="1:5" x14ac:dyDescent="0.25">
      <c r="A18" s="1" t="s">
        <v>105</v>
      </c>
      <c r="B18" s="1">
        <f>SUM(C18:E18)</f>
        <v>1795056510</v>
      </c>
      <c r="C18" s="1">
        <f>+'I Trimestre'!C18+'II Trimestre'!C18</f>
        <v>515512990</v>
      </c>
      <c r="D18" s="1">
        <f>+'I Trimestre'!D18+'II Trimestre'!D18</f>
        <v>0</v>
      </c>
      <c r="E18" s="1">
        <f>+'I Trimestre'!E18+'II Trimestre'!E18</f>
        <v>1279543520</v>
      </c>
    </row>
    <row r="19" spans="1:5" x14ac:dyDescent="0.25">
      <c r="A19" s="1" t="s">
        <v>77</v>
      </c>
      <c r="B19" s="1">
        <f>SUM(C19:E19)</f>
        <v>3836037683.0499992</v>
      </c>
      <c r="C19" s="1">
        <f>'II Trimestre'!C19</f>
        <v>1295628123</v>
      </c>
      <c r="D19" s="1">
        <f>'II Trimestre'!D19</f>
        <v>0</v>
      </c>
      <c r="E19" s="1">
        <f>'II Trimestre'!E19</f>
        <v>2540409560.0499992</v>
      </c>
    </row>
    <row r="20" spans="1:5" x14ac:dyDescent="0.25">
      <c r="A20" s="1" t="s">
        <v>106</v>
      </c>
      <c r="B20" s="1">
        <f>SUM(C20:E20)</f>
        <v>1795056510</v>
      </c>
      <c r="C20" s="1">
        <f>+'I Trimestre'!C20+'II Trimestre'!C20</f>
        <v>515512990</v>
      </c>
      <c r="D20" s="1">
        <f>+'I Trimestre'!D20+'II Trimestre'!D20</f>
        <v>0</v>
      </c>
      <c r="E20" s="1">
        <f>+'I Trimestre'!E20+'II Trimestre'!E20</f>
        <v>1279543520</v>
      </c>
    </row>
    <row r="22" spans="1:5" x14ac:dyDescent="0.25">
      <c r="A22" s="1" t="s">
        <v>10</v>
      </c>
    </row>
    <row r="23" spans="1:5" x14ac:dyDescent="0.25">
      <c r="A23" s="1" t="s">
        <v>104</v>
      </c>
      <c r="B23" s="1">
        <f>B17</f>
        <v>1779244514.8399999</v>
      </c>
    </row>
    <row r="24" spans="1:5" x14ac:dyDescent="0.25">
      <c r="A24" s="1" t="s">
        <v>105</v>
      </c>
      <c r="B24" s="1">
        <f>'I Trimestre'!B24+'II Trimestre'!B24</f>
        <v>1779244517</v>
      </c>
    </row>
    <row r="26" spans="1:5" x14ac:dyDescent="0.25">
      <c r="A26" s="1" t="s">
        <v>11</v>
      </c>
    </row>
    <row r="27" spans="1:5" x14ac:dyDescent="0.25">
      <c r="A27" s="1" t="s">
        <v>56</v>
      </c>
      <c r="B27" s="1">
        <v>1.45394391315</v>
      </c>
      <c r="C27" s="1">
        <v>1.45394391315</v>
      </c>
      <c r="D27" s="1">
        <v>1.45394391315</v>
      </c>
      <c r="E27" s="1">
        <v>1.45394391315</v>
      </c>
    </row>
    <row r="28" spans="1:5" x14ac:dyDescent="0.25">
      <c r="A28" s="1" t="s">
        <v>107</v>
      </c>
      <c r="B28" s="1">
        <v>1.5189901056499999</v>
      </c>
      <c r="C28" s="1">
        <v>1.5189901056499999</v>
      </c>
      <c r="D28" s="1">
        <v>1.5189901056499999</v>
      </c>
      <c r="E28" s="1">
        <v>1.5189901056499999</v>
      </c>
    </row>
    <row r="29" spans="1:5" x14ac:dyDescent="0.25">
      <c r="A29" s="1" t="s">
        <v>13</v>
      </c>
      <c r="B29" s="7">
        <f>+C29+E29</f>
        <v>40380</v>
      </c>
      <c r="C29" s="7">
        <v>33880</v>
      </c>
      <c r="D29" s="7"/>
      <c r="E29" s="7">
        <v>6500</v>
      </c>
    </row>
    <row r="31" spans="1:5" x14ac:dyDescent="0.25">
      <c r="A31" s="1" t="s">
        <v>14</v>
      </c>
    </row>
    <row r="32" spans="1:5" x14ac:dyDescent="0.25">
      <c r="A32" s="1" t="s">
        <v>57</v>
      </c>
      <c r="B32" s="1">
        <f>B16/B27</f>
        <v>1174296024.4600959</v>
      </c>
      <c r="C32" s="1">
        <f>C16/C27</f>
        <v>307541162.32121038</v>
      </c>
      <c r="D32" s="1">
        <f>D16/D27</f>
        <v>21050942.696743734</v>
      </c>
      <c r="E32" s="1">
        <f>E16/E27</f>
        <v>845703919.44214177</v>
      </c>
    </row>
    <row r="33" spans="1:5" x14ac:dyDescent="0.25">
      <c r="A33" s="1" t="s">
        <v>108</v>
      </c>
      <c r="B33" s="1">
        <f>B18/B28</f>
        <v>1181743385.5053761</v>
      </c>
      <c r="C33" s="1">
        <f>C18/C28</f>
        <v>339378767.56570697</v>
      </c>
      <c r="D33" s="1">
        <f>D18/D28</f>
        <v>0</v>
      </c>
      <c r="E33" s="1">
        <f>E18/E28</f>
        <v>842364617.93966925</v>
      </c>
    </row>
    <row r="34" spans="1:5" x14ac:dyDescent="0.25">
      <c r="A34" s="1" t="s">
        <v>58</v>
      </c>
      <c r="B34" s="1">
        <f>B32/B10</f>
        <v>322520.1934798396</v>
      </c>
      <c r="C34" s="1">
        <f>C32/C10</f>
        <v>117561.6063919</v>
      </c>
      <c r="D34" s="1">
        <f>D32/D10</f>
        <v>1052547.1348371867</v>
      </c>
      <c r="E34" s="1">
        <f>E32/E10</f>
        <v>841496.4372558624</v>
      </c>
    </row>
    <row r="35" spans="1:5" x14ac:dyDescent="0.25">
      <c r="A35" s="1" t="s">
        <v>109</v>
      </c>
      <c r="B35" s="1">
        <f>B33/B12</f>
        <v>319476.4491769062</v>
      </c>
      <c r="C35" s="1">
        <f>C33/C12</f>
        <v>126870.56731428298</v>
      </c>
      <c r="D35" s="1" t="e">
        <f>D33/D12</f>
        <v>#DIV/0!</v>
      </c>
      <c r="E35" s="1">
        <f>E33/E12</f>
        <v>822621.69720670825</v>
      </c>
    </row>
    <row r="37" spans="1:5" x14ac:dyDescent="0.25">
      <c r="A37" s="4" t="s">
        <v>17</v>
      </c>
    </row>
    <row r="39" spans="1:5" x14ac:dyDescent="0.25">
      <c r="A39" s="1" t="s">
        <v>18</v>
      </c>
    </row>
    <row r="40" spans="1:5" x14ac:dyDescent="0.25">
      <c r="A40" s="1" t="s">
        <v>19</v>
      </c>
      <c r="B40" s="1">
        <f>B11/B29*100</f>
        <v>9.1901931649331363</v>
      </c>
      <c r="C40" s="1">
        <f>C11/C29*100</f>
        <v>8.0608028335301061</v>
      </c>
      <c r="D40" s="1" t="e">
        <f>D11/D29*100</f>
        <v>#DIV/0!</v>
      </c>
      <c r="E40" s="1">
        <f>E11/E29*100</f>
        <v>15.076923076923077</v>
      </c>
    </row>
    <row r="41" spans="1:5" x14ac:dyDescent="0.25">
      <c r="A41" s="1" t="s">
        <v>20</v>
      </c>
      <c r="B41" s="1">
        <f>B12/B29*100</f>
        <v>9.1604754829123323</v>
      </c>
      <c r="C41" s="1">
        <f>C12/C29*100</f>
        <v>7.8955135773317586</v>
      </c>
      <c r="D41" s="1" t="e">
        <f>D12/D29*100</f>
        <v>#DIV/0!</v>
      </c>
      <c r="E41" s="1">
        <f>E12/E29*100</f>
        <v>15.753846153846155</v>
      </c>
    </row>
    <row r="43" spans="1:5" x14ac:dyDescent="0.25">
      <c r="A43" s="1" t="s">
        <v>21</v>
      </c>
    </row>
    <row r="44" spans="1:5" x14ac:dyDescent="0.25">
      <c r="A44" s="1" t="s">
        <v>22</v>
      </c>
      <c r="B44" s="1">
        <f>B12/B11*100</f>
        <v>99.676637025060629</v>
      </c>
      <c r="C44" s="1">
        <f>C12/C11*100</f>
        <v>97.949469058952758</v>
      </c>
      <c r="D44" s="1" t="e">
        <f>D12/D11*100</f>
        <v>#DIV/0!</v>
      </c>
      <c r="E44" s="1">
        <f>E12/E11*100</f>
        <v>104.48979591836735</v>
      </c>
    </row>
    <row r="45" spans="1:5" x14ac:dyDescent="0.25">
      <c r="A45" s="1" t="s">
        <v>23</v>
      </c>
      <c r="B45" s="1">
        <f>B18/B17*100</f>
        <v>100.88869152205436</v>
      </c>
      <c r="C45" s="1">
        <f>C18/C17*100</f>
        <v>101.27166006009334</v>
      </c>
      <c r="D45" s="1" t="e">
        <f>D18/D17*100</f>
        <v>#DIV/0!</v>
      </c>
      <c r="E45" s="1">
        <f>E18/E17*100</f>
        <v>100.73521532182997</v>
      </c>
    </row>
    <row r="46" spans="1:5" x14ac:dyDescent="0.25">
      <c r="A46" s="1" t="s">
        <v>24</v>
      </c>
      <c r="B46" s="1">
        <f>AVERAGE(B44:B45)</f>
        <v>100.28266427355749</v>
      </c>
      <c r="C46" s="1">
        <f>AVERAGE(C44:C45)</f>
        <v>99.610564559523056</v>
      </c>
      <c r="D46" s="1" t="e">
        <f>AVERAGE(D44:D45)</f>
        <v>#DIV/0!</v>
      </c>
      <c r="E46" s="1">
        <f>AVERAGE(E44:E45)</f>
        <v>102.61250562009866</v>
      </c>
    </row>
    <row r="48" spans="1:5" x14ac:dyDescent="0.25">
      <c r="A48" s="1" t="s">
        <v>25</v>
      </c>
    </row>
    <row r="49" spans="1:5" x14ac:dyDescent="0.25">
      <c r="A49" s="1" t="s">
        <v>26</v>
      </c>
      <c r="B49" s="1">
        <f>B12/(B13*2)*100</f>
        <v>47.951775991703393</v>
      </c>
      <c r="C49" s="1">
        <f>C12/(C13*2)*100</f>
        <v>46.4893986791797</v>
      </c>
      <c r="D49" s="1" t="e">
        <f>D12/(D13*2)*100</f>
        <v>#DIV/0!</v>
      </c>
      <c r="E49" s="1">
        <f>E12/(E13*2)*100</f>
        <v>52.244897959183675</v>
      </c>
    </row>
    <row r="50" spans="1:5" x14ac:dyDescent="0.25">
      <c r="A50" s="1" t="s">
        <v>27</v>
      </c>
      <c r="B50" s="1">
        <f>B18/B19*100</f>
        <v>46.794548393819909</v>
      </c>
      <c r="C50" s="1">
        <f>C18/C19*100</f>
        <v>39.788653923808042</v>
      </c>
      <c r="D50" s="1" t="e">
        <f>D18/D19*100</f>
        <v>#DIV/0!</v>
      </c>
      <c r="E50" s="1">
        <f>E18/E19*100</f>
        <v>50.367607653579164</v>
      </c>
    </row>
    <row r="51" spans="1:5" x14ac:dyDescent="0.25">
      <c r="A51" s="1" t="s">
        <v>28</v>
      </c>
      <c r="B51" s="1">
        <f>(B49+B50)/2</f>
        <v>47.373162192761654</v>
      </c>
      <c r="C51" s="1">
        <f>(C49+C50)/2</f>
        <v>43.139026301493871</v>
      </c>
      <c r="D51" s="1" t="e">
        <f>(D49+D50)/2</f>
        <v>#DIV/0!</v>
      </c>
      <c r="E51" s="1">
        <f>(E49+E50)/2</f>
        <v>51.306252806381423</v>
      </c>
    </row>
    <row r="53" spans="1:5" x14ac:dyDescent="0.25">
      <c r="A53" s="1" t="s">
        <v>64</v>
      </c>
    </row>
    <row r="54" spans="1:5" x14ac:dyDescent="0.25">
      <c r="A54" s="1" t="s">
        <v>29</v>
      </c>
      <c r="B54" s="1">
        <f>B20/B18*100</f>
        <v>100</v>
      </c>
      <c r="C54" s="1">
        <f>C20/C18*100</f>
        <v>100</v>
      </c>
      <c r="D54" s="1" t="e">
        <f>D20/D18*100</f>
        <v>#DIV/0!</v>
      </c>
      <c r="E54" s="1">
        <f>E20/E18*100</f>
        <v>100</v>
      </c>
    </row>
    <row r="56" spans="1:5" x14ac:dyDescent="0.25">
      <c r="A56" s="1" t="s">
        <v>30</v>
      </c>
    </row>
    <row r="57" spans="1:5" x14ac:dyDescent="0.25">
      <c r="A57" s="1" t="s">
        <v>31</v>
      </c>
      <c r="B57" s="1">
        <f>((B12/B10)-1)*100</f>
        <v>1.5929689645701739</v>
      </c>
      <c r="C57" s="1">
        <f>((C12/C10)-1)*100</f>
        <v>2.2553516819571851</v>
      </c>
      <c r="D57" s="1">
        <f>((D12/D10)-1)*100</f>
        <v>-100</v>
      </c>
      <c r="E57" s="1">
        <f>((E12/E10)-1)*100</f>
        <v>1.8905472636815857</v>
      </c>
    </row>
    <row r="58" spans="1:5" x14ac:dyDescent="0.25">
      <c r="A58" s="1" t="s">
        <v>32</v>
      </c>
      <c r="B58" s="1">
        <f>((B33/B32)-1)*100</f>
        <v>0.63419792711163492</v>
      </c>
      <c r="C58" s="1">
        <f>((C33/C32)-1)*100</f>
        <v>10.352306990127037</v>
      </c>
      <c r="D58" s="1">
        <f>((D33/D32)-1)*100</f>
        <v>-100</v>
      </c>
      <c r="E58" s="1">
        <f>((E33/E32)-1)*100</f>
        <v>-0.39485467971760446</v>
      </c>
    </row>
    <row r="59" spans="1:5" x14ac:dyDescent="0.25">
      <c r="A59" s="1" t="s">
        <v>33</v>
      </c>
      <c r="B59" s="1">
        <f>((B35/B34)-1)*100</f>
        <v>-0.9437375905343659</v>
      </c>
      <c r="C59" s="1">
        <f>((C35/C34)-1)*100</f>
        <v>7.9183682565129976</v>
      </c>
      <c r="D59" s="1" t="e">
        <f>((D35/D34)-1)*100</f>
        <v>#DIV/0!</v>
      </c>
      <c r="E59" s="1">
        <f>((E35/E34)-1)*100</f>
        <v>-2.2429970245275266</v>
      </c>
    </row>
    <row r="61" spans="1:5" x14ac:dyDescent="0.25">
      <c r="A61" s="1" t="s">
        <v>34</v>
      </c>
    </row>
    <row r="62" spans="1:5" x14ac:dyDescent="0.25">
      <c r="A62" s="1" t="s">
        <v>35</v>
      </c>
      <c r="B62" s="1">
        <f t="shared" ref="B62:E63" si="0">B17/B11</f>
        <v>479451.49955268117</v>
      </c>
      <c r="C62" s="1">
        <f t="shared" si="0"/>
        <v>186393.16550714025</v>
      </c>
      <c r="D62" s="1" t="e">
        <f t="shared" si="0"/>
        <v>#DIV/0!</v>
      </c>
      <c r="E62" s="1">
        <f t="shared" si="0"/>
        <v>1296127.3263673468</v>
      </c>
    </row>
    <row r="63" spans="1:5" x14ac:dyDescent="0.25">
      <c r="A63" s="1" t="s">
        <v>36</v>
      </c>
      <c r="B63" s="1">
        <f t="shared" si="0"/>
        <v>485281.56528791564</v>
      </c>
      <c r="C63" s="1">
        <f t="shared" si="0"/>
        <v>192715.13644859812</v>
      </c>
      <c r="D63" s="1" t="e">
        <f t="shared" si="0"/>
        <v>#DIV/0!</v>
      </c>
      <c r="E63" s="1">
        <f t="shared" si="0"/>
        <v>1249554.21875</v>
      </c>
    </row>
    <row r="64" spans="1:5" x14ac:dyDescent="0.25">
      <c r="A64" s="1" t="s">
        <v>37</v>
      </c>
      <c r="B64" s="1">
        <f>(B62/B63)*B46</f>
        <v>99.077890454316247</v>
      </c>
      <c r="C64" s="1">
        <f>(C62/C63)*C46</f>
        <v>96.342865372980512</v>
      </c>
      <c r="D64" s="1" t="e">
        <f>(D62/D63)*D46</f>
        <v>#DIV/0!</v>
      </c>
      <c r="E64" s="1">
        <f>E62/E63*E46</f>
        <v>106.4370561641408</v>
      </c>
    </row>
    <row r="66" spans="1:6" x14ac:dyDescent="0.25">
      <c r="A66" s="1" t="s">
        <v>38</v>
      </c>
    </row>
    <row r="67" spans="1:6" x14ac:dyDescent="0.25">
      <c r="A67" s="1" t="s">
        <v>39</v>
      </c>
      <c r="B67" s="1">
        <f>(B24/B23)*100</f>
        <v>100.00000012139985</v>
      </c>
    </row>
    <row r="68" spans="1:6" x14ac:dyDescent="0.25">
      <c r="A68" s="1" t="s">
        <v>40</v>
      </c>
      <c r="B68" s="1">
        <f>(B18/B24)*100</f>
        <v>100.88869139957563</v>
      </c>
    </row>
    <row r="69" spans="1:6" ht="15.75" thickBot="1" x14ac:dyDescent="0.3">
      <c r="A69" s="5"/>
      <c r="B69" s="5"/>
      <c r="C69" s="5"/>
      <c r="D69" s="5"/>
      <c r="E69" s="5"/>
      <c r="F69" s="5"/>
    </row>
    <row r="70" spans="1:6" ht="15.75" thickTop="1" x14ac:dyDescent="0.25"/>
    <row r="71" spans="1:6" x14ac:dyDescent="0.25">
      <c r="A71" s="1" t="s">
        <v>46</v>
      </c>
    </row>
    <row r="72" spans="1:6" x14ac:dyDescent="0.25">
      <c r="A72" s="1" t="s">
        <v>118</v>
      </c>
    </row>
    <row r="73" spans="1:6" x14ac:dyDescent="0.25">
      <c r="A73" s="1" t="s">
        <v>119</v>
      </c>
    </row>
    <row r="77" spans="1:6" x14ac:dyDescent="0.25">
      <c r="A77" s="1" t="s">
        <v>67</v>
      </c>
    </row>
    <row r="78" spans="1:6" x14ac:dyDescent="0.25">
      <c r="A78" s="1" t="s">
        <v>68</v>
      </c>
    </row>
    <row r="79" spans="1:6" x14ac:dyDescent="0.25">
      <c r="A79" s="1" t="s">
        <v>73</v>
      </c>
    </row>
  </sheetData>
  <mergeCells count="3">
    <mergeCell ref="A2:E2"/>
    <mergeCell ref="A4:A5"/>
    <mergeCell ref="C4:E4"/>
  </mergeCell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F79"/>
  <sheetViews>
    <sheetView workbookViewId="0"/>
  </sheetViews>
  <sheetFormatPr baseColWidth="10" defaultRowHeight="15" x14ac:dyDescent="0.25"/>
  <cols>
    <col min="1" max="1" width="50.5703125" style="1" customWidth="1"/>
    <col min="2" max="3" width="15.28515625" style="1" bestFit="1" customWidth="1"/>
    <col min="4" max="4" width="13.7109375" style="1" bestFit="1" customWidth="1"/>
    <col min="5" max="5" width="21.85546875" style="1" bestFit="1" customWidth="1"/>
    <col min="6" max="16384" width="11.42578125" style="1"/>
  </cols>
  <sheetData>
    <row r="2" spans="1:5" x14ac:dyDescent="0.25">
      <c r="A2" s="13" t="s">
        <v>110</v>
      </c>
      <c r="B2" s="13"/>
      <c r="C2" s="13"/>
      <c r="D2" s="13"/>
      <c r="E2" s="13"/>
    </row>
    <row r="4" spans="1:5" x14ac:dyDescent="0.25">
      <c r="A4" s="10" t="s">
        <v>0</v>
      </c>
      <c r="B4" s="2" t="s">
        <v>1</v>
      </c>
      <c r="C4" s="12" t="s">
        <v>2</v>
      </c>
      <c r="D4" s="12"/>
      <c r="E4" s="12"/>
    </row>
    <row r="5" spans="1:5" ht="15.75" thickBot="1" x14ac:dyDescent="0.3">
      <c r="A5" s="11"/>
      <c r="B5" s="3" t="s">
        <v>3</v>
      </c>
      <c r="C5" s="3" t="s">
        <v>4</v>
      </c>
      <c r="D5" s="3" t="s">
        <v>5</v>
      </c>
      <c r="E5" s="3" t="s">
        <v>41</v>
      </c>
    </row>
    <row r="6" spans="1:5" ht="15.75" thickTop="1" x14ac:dyDescent="0.25"/>
    <row r="7" spans="1:5" x14ac:dyDescent="0.25">
      <c r="A7" s="4" t="s">
        <v>6</v>
      </c>
    </row>
    <row r="9" spans="1:5" x14ac:dyDescent="0.25">
      <c r="A9" s="1" t="s">
        <v>7</v>
      </c>
    </row>
    <row r="10" spans="1:5" x14ac:dyDescent="0.25">
      <c r="A10" s="1" t="s">
        <v>59</v>
      </c>
      <c r="B10" s="6">
        <f>SUM(C10:E10)</f>
        <v>4052</v>
      </c>
      <c r="C10" s="6">
        <f>+'III Trimestre'!C10</f>
        <v>2920</v>
      </c>
      <c r="D10" s="6">
        <f>+'III Trimestre'!D10</f>
        <v>26</v>
      </c>
      <c r="E10" s="6">
        <f>+'III Trimestre'!E10</f>
        <v>1106</v>
      </c>
    </row>
    <row r="11" spans="1:5" x14ac:dyDescent="0.25">
      <c r="A11" s="1" t="s">
        <v>111</v>
      </c>
      <c r="B11" s="7">
        <f>SUM(C11:E11)</f>
        <v>3969</v>
      </c>
      <c r="C11" s="6">
        <f>+'III Trimestre'!C11</f>
        <v>2934</v>
      </c>
      <c r="D11" s="6">
        <f>+'III Trimestre'!D11</f>
        <v>0</v>
      </c>
      <c r="E11" s="6">
        <f>+'III Trimestre'!E11</f>
        <v>1035</v>
      </c>
    </row>
    <row r="12" spans="1:5" x14ac:dyDescent="0.25">
      <c r="A12" s="1" t="s">
        <v>112</v>
      </c>
      <c r="B12" s="7">
        <f>SUM(C12:E12)</f>
        <v>3952</v>
      </c>
      <c r="C12" s="6">
        <f>+'III Trimestre'!C12</f>
        <v>2862</v>
      </c>
      <c r="D12" s="6">
        <f>+'III Trimestre'!D12</f>
        <v>0</v>
      </c>
      <c r="E12" s="6">
        <f>+'III Trimestre'!E12</f>
        <v>1090</v>
      </c>
    </row>
    <row r="13" spans="1:5" x14ac:dyDescent="0.25">
      <c r="A13" s="1" t="s">
        <v>77</v>
      </c>
      <c r="B13" s="6">
        <f>SUM(C13:E13)</f>
        <v>3955</v>
      </c>
      <c r="C13" s="6">
        <f>+'III Trimestre'!C13</f>
        <v>2877</v>
      </c>
      <c r="D13" s="6">
        <f>+'III Trimestre'!D13</f>
        <v>0</v>
      </c>
      <c r="E13" s="6">
        <f>+'III Trimestre'!E13</f>
        <v>1078</v>
      </c>
    </row>
    <row r="15" spans="1:5" x14ac:dyDescent="0.25">
      <c r="A15" s="1" t="s">
        <v>9</v>
      </c>
    </row>
    <row r="16" spans="1:5" x14ac:dyDescent="0.25">
      <c r="A16" s="1" t="s">
        <v>59</v>
      </c>
      <c r="B16" s="1">
        <f>SUM(C16:E16)</f>
        <v>2708415311</v>
      </c>
      <c r="C16" s="1">
        <f>+'I Trimestre'!C16+'II Trimestre'!C16+'III Trimestre'!C16</f>
        <v>809059201</v>
      </c>
      <c r="D16" s="1">
        <f>+'I Trimestre'!D16+'II Trimestre'!D16+'III Trimestre'!D16</f>
        <v>41052910</v>
      </c>
      <c r="E16" s="1">
        <f>+'I Trimestre'!E16+'II Trimestre'!E16+'III Trimestre'!E16</f>
        <v>1858303200</v>
      </c>
    </row>
    <row r="17" spans="1:5" x14ac:dyDescent="0.25">
      <c r="A17" s="1" t="s">
        <v>111</v>
      </c>
      <c r="B17" s="1">
        <f>SUM(C17:E17)</f>
        <v>2806536737.7599998</v>
      </c>
      <c r="C17" s="1">
        <f>+'I Trimestre'!C17+'II Trimestre'!C17+'III Trimestre'!C17</f>
        <v>901229568</v>
      </c>
      <c r="D17" s="1">
        <f>+'I Trimestre'!D17+'II Trimestre'!D17+'III Trimestre'!D17</f>
        <v>0</v>
      </c>
      <c r="E17" s="1">
        <f>+'I Trimestre'!E17+'II Trimestre'!E17+'III Trimestre'!E17</f>
        <v>1905307169.7599998</v>
      </c>
    </row>
    <row r="18" spans="1:5" x14ac:dyDescent="0.25">
      <c r="A18" s="1" t="s">
        <v>112</v>
      </c>
      <c r="B18" s="1">
        <f>SUM(C18:E18)</f>
        <v>2771652277</v>
      </c>
      <c r="C18" s="1">
        <f>+'I Trimestre'!C18+'II Trimestre'!C18+'III Trimestre'!C18</f>
        <v>891023260</v>
      </c>
      <c r="D18" s="1">
        <f>+'I Trimestre'!D18+'II Trimestre'!D18+'III Trimestre'!D18</f>
        <v>0</v>
      </c>
      <c r="E18" s="1">
        <f>+'I Trimestre'!E18+'II Trimestre'!E18+'III Trimestre'!E18</f>
        <v>1880629017</v>
      </c>
    </row>
    <row r="19" spans="1:5" x14ac:dyDescent="0.25">
      <c r="A19" s="1" t="s">
        <v>77</v>
      </c>
      <c r="B19" s="1">
        <f>SUM(C19:E19)</f>
        <v>3836037683.0499992</v>
      </c>
      <c r="C19" s="1">
        <f>+'III Trimestre'!C19</f>
        <v>1295628123</v>
      </c>
      <c r="D19" s="1">
        <f>+'III Trimestre'!D19</f>
        <v>0</v>
      </c>
      <c r="E19" s="1">
        <f>+'III Trimestre'!E19</f>
        <v>2540409560.0499992</v>
      </c>
    </row>
    <row r="20" spans="1:5" x14ac:dyDescent="0.25">
      <c r="A20" s="1" t="s">
        <v>113</v>
      </c>
      <c r="B20" s="1">
        <f>SUM(C20:E20)</f>
        <v>2771652277</v>
      </c>
      <c r="C20" s="1">
        <f>+'I Trimestre'!C20+'II Trimestre'!C20+'III Trimestre'!C20</f>
        <v>891023260</v>
      </c>
      <c r="D20" s="1">
        <f>+'I Trimestre'!D20+'II Trimestre'!D20+'III Trimestre'!D20</f>
        <v>0</v>
      </c>
      <c r="E20" s="1">
        <f>+'I Trimestre'!E20+'II Trimestre'!E20+'III Trimestre'!E20</f>
        <v>1880629017</v>
      </c>
    </row>
    <row r="22" spans="1:5" x14ac:dyDescent="0.25">
      <c r="A22" s="1" t="s">
        <v>10</v>
      </c>
    </row>
    <row r="23" spans="1:5" x14ac:dyDescent="0.25">
      <c r="A23" s="1" t="s">
        <v>111</v>
      </c>
      <c r="B23" s="1">
        <f>B17</f>
        <v>2806536737.7599998</v>
      </c>
    </row>
    <row r="24" spans="1:5" x14ac:dyDescent="0.25">
      <c r="A24" s="1" t="s">
        <v>112</v>
      </c>
      <c r="B24" s="1">
        <f>'I Trimestre'!B24+'II Trimestre'!B24+'III Trimestre'!B24</f>
        <v>2806003873.6300001</v>
      </c>
    </row>
    <row r="26" spans="1:5" x14ac:dyDescent="0.25">
      <c r="A26" s="1" t="s">
        <v>11</v>
      </c>
    </row>
    <row r="27" spans="1:5" x14ac:dyDescent="0.25">
      <c r="A27" s="1" t="s">
        <v>60</v>
      </c>
      <c r="B27" s="1">
        <v>1.4617491794222224</v>
      </c>
      <c r="C27" s="1">
        <v>1.4617491794222224</v>
      </c>
      <c r="D27" s="1">
        <v>1.4617491794222224</v>
      </c>
      <c r="E27" s="1">
        <v>1.4617491794222224</v>
      </c>
    </row>
    <row r="28" spans="1:5" x14ac:dyDescent="0.25">
      <c r="A28" s="1" t="s">
        <v>114</v>
      </c>
      <c r="B28" s="1">
        <v>1.5258720344444443</v>
      </c>
      <c r="C28" s="1">
        <v>1.5258720344444443</v>
      </c>
      <c r="D28" s="1">
        <v>1.5258720344444443</v>
      </c>
      <c r="E28" s="1">
        <v>1.5258720344444443</v>
      </c>
    </row>
    <row r="29" spans="1:5" x14ac:dyDescent="0.25">
      <c r="A29" s="1" t="s">
        <v>13</v>
      </c>
      <c r="B29" s="7">
        <f>+C29+E29</f>
        <v>40380</v>
      </c>
      <c r="C29" s="7">
        <v>33880</v>
      </c>
      <c r="D29" s="7"/>
      <c r="E29" s="7">
        <v>6500</v>
      </c>
    </row>
    <row r="31" spans="1:5" x14ac:dyDescent="0.25">
      <c r="A31" s="1" t="s">
        <v>14</v>
      </c>
    </row>
    <row r="32" spans="1:5" x14ac:dyDescent="0.25">
      <c r="A32" s="1" t="s">
        <v>61</v>
      </c>
      <c r="B32" s="1">
        <f>B16/B27</f>
        <v>1852859128.7258601</v>
      </c>
      <c r="C32" s="1">
        <f>C16/C27</f>
        <v>553487022.52721119</v>
      </c>
      <c r="D32" s="1">
        <f>D16/D27</f>
        <v>28084784.02308853</v>
      </c>
      <c r="E32" s="1">
        <f>E16/E27</f>
        <v>1271287322.1755605</v>
      </c>
    </row>
    <row r="33" spans="1:5" x14ac:dyDescent="0.25">
      <c r="A33" s="1" t="s">
        <v>115</v>
      </c>
      <c r="B33" s="1">
        <f>B18/B28</f>
        <v>1816438216.5960152</v>
      </c>
      <c r="C33" s="1">
        <f>C18/C28</f>
        <v>583943633.46754253</v>
      </c>
      <c r="D33" s="1">
        <f>D18/D28</f>
        <v>0</v>
      </c>
      <c r="E33" s="1">
        <f>E18/E28</f>
        <v>1232494583.1284728</v>
      </c>
    </row>
    <row r="34" spans="1:5" x14ac:dyDescent="0.25">
      <c r="A34" s="1" t="s">
        <v>62</v>
      </c>
      <c r="B34" s="1">
        <f>B32/B10</f>
        <v>457270.26868851436</v>
      </c>
      <c r="C34" s="1">
        <f>C32/C10</f>
        <v>189550.35018055179</v>
      </c>
      <c r="D34" s="1">
        <f>D32/D10</f>
        <v>1080184.0008880203</v>
      </c>
      <c r="E34" s="1">
        <f>E32/E10</f>
        <v>1149446.0417500546</v>
      </c>
    </row>
    <row r="35" spans="1:5" x14ac:dyDescent="0.25">
      <c r="A35" s="1" t="s">
        <v>116</v>
      </c>
      <c r="B35" s="1">
        <f>B33/B12</f>
        <v>459625.05480668403</v>
      </c>
      <c r="C35" s="1">
        <f>C33/C12</f>
        <v>204033.41490829579</v>
      </c>
      <c r="D35" s="1" t="e">
        <f>D33/D12</f>
        <v>#DIV/0!</v>
      </c>
      <c r="E35" s="1">
        <f>E33/E12</f>
        <v>1130728.9753472228</v>
      </c>
    </row>
    <row r="37" spans="1:5" x14ac:dyDescent="0.25">
      <c r="A37" s="4" t="s">
        <v>17</v>
      </c>
    </row>
    <row r="39" spans="1:5" x14ac:dyDescent="0.25">
      <c r="A39" s="1" t="s">
        <v>18</v>
      </c>
    </row>
    <row r="40" spans="1:5" x14ac:dyDescent="0.25">
      <c r="A40" s="1" t="s">
        <v>19</v>
      </c>
      <c r="B40" s="1">
        <f>B11/B29*100</f>
        <v>9.8291233283803869</v>
      </c>
      <c r="C40" s="1">
        <f>C11/C29*100</f>
        <v>8.6599763872491149</v>
      </c>
      <c r="D40" s="1" t="e">
        <f>D11/D29*100</f>
        <v>#DIV/0!</v>
      </c>
      <c r="E40" s="1">
        <f>E11/E29*100</f>
        <v>15.923076923076923</v>
      </c>
    </row>
    <row r="41" spans="1:5" x14ac:dyDescent="0.25">
      <c r="A41" s="1" t="s">
        <v>20</v>
      </c>
      <c r="B41" s="1">
        <f>B12/B29*100</f>
        <v>9.7870232788509171</v>
      </c>
      <c r="C41" s="1">
        <f>C12/C29*100</f>
        <v>8.447461629279811</v>
      </c>
      <c r="D41" s="1" t="e">
        <f>D12/D29*100</f>
        <v>#DIV/0!</v>
      </c>
      <c r="E41" s="1">
        <f>E12/E29*100</f>
        <v>16.76923076923077</v>
      </c>
    </row>
    <row r="43" spans="1:5" x14ac:dyDescent="0.25">
      <c r="A43" s="1" t="s">
        <v>21</v>
      </c>
    </row>
    <row r="44" spans="1:5" x14ac:dyDescent="0.25">
      <c r="A44" s="1" t="s">
        <v>22</v>
      </c>
      <c r="B44" s="1">
        <f>B12/B11*100</f>
        <v>99.571680524061478</v>
      </c>
      <c r="C44" s="1">
        <f>C12/C11*100</f>
        <v>97.546012269938657</v>
      </c>
      <c r="D44" s="1" t="e">
        <f>D12/D11*100</f>
        <v>#DIV/0!</v>
      </c>
      <c r="E44" s="1">
        <f>E12/E11*100</f>
        <v>105.31400966183575</v>
      </c>
    </row>
    <row r="45" spans="1:5" x14ac:dyDescent="0.25">
      <c r="A45" s="1" t="s">
        <v>23</v>
      </c>
      <c r="B45" s="1">
        <f>B18/B17*100</f>
        <v>98.75702818029589</v>
      </c>
      <c r="C45" s="1">
        <f>C18/C17*100</f>
        <v>98.867512966463167</v>
      </c>
      <c r="D45" s="1" t="e">
        <f>D18/D17*100</f>
        <v>#DIV/0!</v>
      </c>
      <c r="E45" s="1">
        <f>E18/E17*100</f>
        <v>98.704767758622964</v>
      </c>
    </row>
    <row r="46" spans="1:5" x14ac:dyDescent="0.25">
      <c r="A46" s="1" t="s">
        <v>24</v>
      </c>
      <c r="B46" s="1">
        <f>AVERAGE(B44:B45)</f>
        <v>99.164354352178691</v>
      </c>
      <c r="C46" s="1">
        <f>AVERAGE(C44:C45)</f>
        <v>98.206762618200912</v>
      </c>
      <c r="D46" s="1" t="e">
        <f>AVERAGE(D44:D45)</f>
        <v>#DIV/0!</v>
      </c>
      <c r="E46" s="1">
        <f>AVERAGE(E44:E45)</f>
        <v>102.00938871022936</v>
      </c>
    </row>
    <row r="48" spans="1:5" x14ac:dyDescent="0.25">
      <c r="A48" s="1" t="s">
        <v>25</v>
      </c>
    </row>
    <row r="49" spans="1:5" x14ac:dyDescent="0.25">
      <c r="A49" s="1" t="s">
        <v>26</v>
      </c>
      <c r="B49" s="1">
        <f>B12/(B13*4/3)*100</f>
        <v>74.943109987357786</v>
      </c>
      <c r="C49" s="1">
        <f>C12/(C13*4/3)*100</f>
        <v>74.608967674661102</v>
      </c>
      <c r="D49" s="1" t="e">
        <f>D12/(D13*4/3)*100</f>
        <v>#DIV/0!</v>
      </c>
      <c r="E49" s="1">
        <f>E12/(E13*4/3)*100</f>
        <v>75.834879406307991</v>
      </c>
    </row>
    <row r="50" spans="1:5" x14ac:dyDescent="0.25">
      <c r="A50" s="1" t="s">
        <v>27</v>
      </c>
      <c r="B50" s="1">
        <f>B18/B19*100</f>
        <v>72.252999214446817</v>
      </c>
      <c r="C50" s="1">
        <f>C18/C19*100</f>
        <v>68.77152820184655</v>
      </c>
      <c r="D50" s="1" t="e">
        <f>D18/D19*100</f>
        <v>#DIV/0!</v>
      </c>
      <c r="E50" s="1">
        <f>E18/E19*100</f>
        <v>74.02857580818528</v>
      </c>
    </row>
    <row r="51" spans="1:5" x14ac:dyDescent="0.25">
      <c r="A51" s="1" t="s">
        <v>28</v>
      </c>
      <c r="B51" s="1">
        <f>(B49+B50)/2</f>
        <v>73.598054600902302</v>
      </c>
      <c r="C51" s="1">
        <f>(C49+C50)/2</f>
        <v>71.690247938253833</v>
      </c>
      <c r="D51" s="1" t="e">
        <f>(D49+D50)/2</f>
        <v>#DIV/0!</v>
      </c>
      <c r="E51" s="1">
        <f>(E49+E50)/2</f>
        <v>74.931727607246643</v>
      </c>
    </row>
    <row r="53" spans="1:5" x14ac:dyDescent="0.25">
      <c r="A53" s="1" t="s">
        <v>64</v>
      </c>
    </row>
    <row r="54" spans="1:5" x14ac:dyDescent="0.25">
      <c r="A54" s="1" t="s">
        <v>29</v>
      </c>
      <c r="B54" s="1">
        <f>B20/B18*100</f>
        <v>100</v>
      </c>
      <c r="C54" s="1">
        <f>C20/C18*100</f>
        <v>100</v>
      </c>
      <c r="D54" s="1" t="e">
        <f>D20/D18*100</f>
        <v>#DIV/0!</v>
      </c>
      <c r="E54" s="1">
        <f>E20/E18*100</f>
        <v>100</v>
      </c>
    </row>
    <row r="56" spans="1:5" x14ac:dyDescent="0.25">
      <c r="A56" s="1" t="s">
        <v>30</v>
      </c>
    </row>
    <row r="57" spans="1:5" x14ac:dyDescent="0.25">
      <c r="A57" s="1" t="s">
        <v>31</v>
      </c>
      <c r="B57" s="1">
        <f>((B12/B10)-1)*100</f>
        <v>-2.4679170779861814</v>
      </c>
      <c r="C57" s="1">
        <f>((C12/C10)-1)*100</f>
        <v>-1.9863013698630083</v>
      </c>
      <c r="D57" s="1">
        <f>((D12/D10)-1)*100</f>
        <v>-100</v>
      </c>
      <c r="E57" s="1">
        <f>((E12/E10)-1)*100</f>
        <v>-1.446654611211573</v>
      </c>
    </row>
    <row r="58" spans="1:5" x14ac:dyDescent="0.25">
      <c r="A58" s="1" t="s">
        <v>32</v>
      </c>
      <c r="B58" s="1">
        <f>((B33/B32)-1)*100</f>
        <v>-1.9656600744866193</v>
      </c>
      <c r="C58" s="1">
        <f>((C33/C32)-1)*100</f>
        <v>5.5026784189567968</v>
      </c>
      <c r="D58" s="1">
        <f>((D33/D32)-1)*100</f>
        <v>-100</v>
      </c>
      <c r="E58" s="1">
        <f>((E33/E32)-1)*100</f>
        <v>-3.0514533080296502</v>
      </c>
    </row>
    <row r="59" spans="1:5" x14ac:dyDescent="0.25">
      <c r="A59" s="1" t="s">
        <v>33</v>
      </c>
      <c r="B59" s="1">
        <f>((B35/B34)-1)*100</f>
        <v>0.51496593577433636</v>
      </c>
      <c r="C59" s="1">
        <f>((C35/C34)-1)*100</f>
        <v>7.640748072450676</v>
      </c>
      <c r="D59" s="1" t="e">
        <f>((D35/D34)-1)*100</f>
        <v>#DIV/0!</v>
      </c>
      <c r="E59" s="1">
        <f>((E35/E34)-1)*100</f>
        <v>-1.6283553749364965</v>
      </c>
    </row>
    <row r="61" spans="1:5" x14ac:dyDescent="0.25">
      <c r="A61" s="1" t="s">
        <v>34</v>
      </c>
    </row>
    <row r="62" spans="1:5" x14ac:dyDescent="0.25">
      <c r="A62" s="1" t="s">
        <v>35</v>
      </c>
      <c r="B62" s="1">
        <f t="shared" ref="B62:E63" si="0">B17/B11</f>
        <v>707114.32042328035</v>
      </c>
      <c r="C62" s="1">
        <f t="shared" si="0"/>
        <v>307167.5419222904</v>
      </c>
      <c r="D62" s="1" t="e">
        <f t="shared" si="0"/>
        <v>#DIV/0!</v>
      </c>
      <c r="E62" s="1">
        <f t="shared" si="0"/>
        <v>1840876.4925217389</v>
      </c>
    </row>
    <row r="63" spans="1:5" x14ac:dyDescent="0.25">
      <c r="A63" s="1" t="s">
        <v>36</v>
      </c>
      <c r="B63" s="1">
        <f t="shared" si="0"/>
        <v>701329.0174595142</v>
      </c>
      <c r="C63" s="1">
        <f t="shared" si="0"/>
        <v>311328.88190076867</v>
      </c>
      <c r="D63" s="1" t="e">
        <f t="shared" si="0"/>
        <v>#DIV/0!</v>
      </c>
      <c r="E63" s="1">
        <f t="shared" si="0"/>
        <v>1725347.7220183485</v>
      </c>
    </row>
    <row r="64" spans="1:5" x14ac:dyDescent="0.25">
      <c r="A64" s="1" t="s">
        <v>37</v>
      </c>
      <c r="B64" s="1">
        <f>(B62/B63)*B46</f>
        <v>99.982366752708998</v>
      </c>
      <c r="C64" s="1">
        <f>(C62/C63)*C46</f>
        <v>96.89409376157262</v>
      </c>
      <c r="D64" s="1" t="e">
        <f>(D62/D63)*D46</f>
        <v>#DIV/0!</v>
      </c>
      <c r="E64" s="1">
        <f>E62/E63*E46</f>
        <v>108.83990704986519</v>
      </c>
    </row>
    <row r="66" spans="1:6" x14ac:dyDescent="0.25">
      <c r="A66" s="1" t="s">
        <v>38</v>
      </c>
    </row>
    <row r="67" spans="1:6" x14ac:dyDescent="0.25">
      <c r="A67" s="1" t="s">
        <v>39</v>
      </c>
      <c r="B67" s="1">
        <f>(B24/B23)*100</f>
        <v>99.981013463218545</v>
      </c>
    </row>
    <row r="68" spans="1:6" x14ac:dyDescent="0.25">
      <c r="A68" s="1" t="s">
        <v>40</v>
      </c>
      <c r="B68" s="1">
        <f>(B18/B24)*100</f>
        <v>98.775782280529739</v>
      </c>
    </row>
    <row r="69" spans="1:6" ht="15.75" thickBot="1" x14ac:dyDescent="0.3">
      <c r="A69" s="5"/>
      <c r="B69" s="5"/>
      <c r="C69" s="5"/>
      <c r="D69" s="5"/>
      <c r="E69" s="5"/>
      <c r="F69" s="5"/>
    </row>
    <row r="70" spans="1:6" ht="15.75" thickTop="1" x14ac:dyDescent="0.25"/>
    <row r="71" spans="1:6" x14ac:dyDescent="0.25">
      <c r="A71" s="1" t="s">
        <v>46</v>
      </c>
    </row>
    <row r="72" spans="1:6" x14ac:dyDescent="0.25">
      <c r="A72" s="1" t="s">
        <v>118</v>
      </c>
    </row>
    <row r="73" spans="1:6" x14ac:dyDescent="0.25">
      <c r="A73" s="1" t="s">
        <v>119</v>
      </c>
    </row>
    <row r="77" spans="1:6" x14ac:dyDescent="0.25">
      <c r="A77" s="1" t="s">
        <v>67</v>
      </c>
    </row>
    <row r="78" spans="1:6" x14ac:dyDescent="0.25">
      <c r="A78" s="1" t="s">
        <v>68</v>
      </c>
    </row>
    <row r="79" spans="1:6" x14ac:dyDescent="0.25">
      <c r="A79" s="1" t="s">
        <v>73</v>
      </c>
    </row>
  </sheetData>
  <mergeCells count="3">
    <mergeCell ref="A2:E2"/>
    <mergeCell ref="A4:A5"/>
    <mergeCell ref="C4:E4"/>
  </mergeCell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F81"/>
  <sheetViews>
    <sheetView tabSelected="1" topLeftCell="A25" zoomScale="90" zoomScaleNormal="90" workbookViewId="0">
      <selection activeCell="C79" sqref="C79"/>
    </sheetView>
  </sheetViews>
  <sheetFormatPr baseColWidth="10" defaultRowHeight="15" x14ac:dyDescent="0.25"/>
  <cols>
    <col min="1" max="1" width="50.5703125" style="1" customWidth="1"/>
    <col min="2" max="3" width="16.28515625" style="1" bestFit="1" customWidth="1"/>
    <col min="4" max="4" width="19.5703125" style="1" customWidth="1"/>
    <col min="5" max="5" width="21.85546875" style="1" bestFit="1" customWidth="1"/>
    <col min="6" max="16384" width="11.42578125" style="1"/>
  </cols>
  <sheetData>
    <row r="2" spans="1:5" x14ac:dyDescent="0.25">
      <c r="A2" s="13" t="s">
        <v>117</v>
      </c>
      <c r="B2" s="13"/>
      <c r="C2" s="13"/>
      <c r="D2" s="13"/>
      <c r="E2" s="13"/>
    </row>
    <row r="4" spans="1:5" x14ac:dyDescent="0.25">
      <c r="A4" s="10" t="s">
        <v>0</v>
      </c>
      <c r="B4" s="2"/>
      <c r="C4" s="12" t="s">
        <v>2</v>
      </c>
      <c r="D4" s="12"/>
      <c r="E4" s="12"/>
    </row>
    <row r="5" spans="1:5" ht="15.75" thickBot="1" x14ac:dyDescent="0.3">
      <c r="A5" s="11"/>
      <c r="B5" s="3" t="s">
        <v>65</v>
      </c>
      <c r="C5" s="3" t="s">
        <v>4</v>
      </c>
      <c r="D5" s="3" t="s">
        <v>66</v>
      </c>
      <c r="E5" s="3" t="s">
        <v>41</v>
      </c>
    </row>
    <row r="6" spans="1:5" ht="15.75" thickTop="1" x14ac:dyDescent="0.25"/>
    <row r="7" spans="1:5" x14ac:dyDescent="0.25">
      <c r="A7" s="4" t="s">
        <v>6</v>
      </c>
    </row>
    <row r="9" spans="1:5" x14ac:dyDescent="0.25">
      <c r="A9" s="1" t="s">
        <v>7</v>
      </c>
    </row>
    <row r="10" spans="1:5" x14ac:dyDescent="0.25">
      <c r="A10" s="1" t="s">
        <v>55</v>
      </c>
      <c r="B10" s="6">
        <f>SUM(C10:E10)</f>
        <v>4136</v>
      </c>
      <c r="C10" s="6">
        <f>+'IV Trimestre'!C10</f>
        <v>2962</v>
      </c>
      <c r="D10" s="6">
        <f>+'IV Trimestre'!D10</f>
        <v>37</v>
      </c>
      <c r="E10" s="6">
        <f>+'IV Trimestre'!E10</f>
        <v>1137</v>
      </c>
    </row>
    <row r="11" spans="1:5" x14ac:dyDescent="0.25">
      <c r="A11" s="1" t="s">
        <v>104</v>
      </c>
      <c r="B11" s="6">
        <f>SUM(C11:E11)</f>
        <v>3969</v>
      </c>
      <c r="C11" s="6">
        <f>+'IV Trimestre'!C11</f>
        <v>2934</v>
      </c>
      <c r="D11" s="6">
        <f>+'IV Trimestre'!D11</f>
        <v>0</v>
      </c>
      <c r="E11" s="6">
        <f>+'IV Trimestre'!E11</f>
        <v>1035</v>
      </c>
    </row>
    <row r="12" spans="1:5" x14ac:dyDescent="0.25">
      <c r="A12" s="1" t="s">
        <v>105</v>
      </c>
      <c r="B12" s="6">
        <f>SUM(C12:E12)</f>
        <v>4003</v>
      </c>
      <c r="C12" s="6">
        <f>+'IV Trimestre'!C12</f>
        <v>2901</v>
      </c>
      <c r="D12" s="6">
        <f>+'IV Trimestre'!D12</f>
        <v>0</v>
      </c>
      <c r="E12" s="6">
        <f>+'IV Trimestre'!E12</f>
        <v>1102</v>
      </c>
    </row>
    <row r="13" spans="1:5" x14ac:dyDescent="0.25">
      <c r="A13" s="1" t="s">
        <v>77</v>
      </c>
      <c r="B13" s="6">
        <f>SUM(C13:E13)</f>
        <v>3955</v>
      </c>
      <c r="C13" s="6">
        <f>+'IV Trimestre'!C13</f>
        <v>2877</v>
      </c>
      <c r="D13" s="6">
        <f>+'IV Trimestre'!D13</f>
        <v>0</v>
      </c>
      <c r="E13" s="6">
        <f>+'IV Trimestre'!E13</f>
        <v>1078</v>
      </c>
    </row>
    <row r="15" spans="1:5" x14ac:dyDescent="0.25">
      <c r="A15" s="1" t="s">
        <v>9</v>
      </c>
    </row>
    <row r="16" spans="1:5" x14ac:dyDescent="0.25">
      <c r="A16" s="1" t="s">
        <v>55</v>
      </c>
      <c r="B16" s="1">
        <f>SUM(C16:E16)</f>
        <v>3767828049.6999998</v>
      </c>
      <c r="C16" s="1">
        <f>+'I Trimestre'!C16+'II Trimestre'!C16+'III Trimestre'!C16+'IV Trimestre'!C16</f>
        <v>1176388172.7</v>
      </c>
      <c r="D16" s="1">
        <f>+'I Trimestre'!D16+'II Trimestre'!D16+'III Trimestre'!D16+'IV Trimestre'!D16</f>
        <v>61951110</v>
      </c>
      <c r="E16" s="1">
        <f>+'I Trimestre'!E16+'II Trimestre'!E16+'III Trimestre'!E16+'IV Trimestre'!E16</f>
        <v>2529488767</v>
      </c>
    </row>
    <row r="17" spans="1:5" x14ac:dyDescent="0.25">
      <c r="A17" s="1" t="s">
        <v>104</v>
      </c>
      <c r="B17" s="9">
        <f>SUM(C17:E17)</f>
        <v>3836037682.6799998</v>
      </c>
      <c r="C17" s="1">
        <f>+'I Trimestre'!C17+'II Trimestre'!C17+'III Trimestre'!C17+'IV Trimestre'!C17</f>
        <v>1295628123</v>
      </c>
      <c r="D17" s="1">
        <f>+'I Trimestre'!D17+'II Trimestre'!D17+'III Trimestre'!D17+'IV Trimestre'!D17</f>
        <v>0</v>
      </c>
      <c r="E17" s="1">
        <f>+'I Trimestre'!E17+'II Trimestre'!E17+'III Trimestre'!E17+'IV Trimestre'!E17</f>
        <v>2540409559.6799998</v>
      </c>
    </row>
    <row r="18" spans="1:5" x14ac:dyDescent="0.25">
      <c r="A18" s="1" t="s">
        <v>105</v>
      </c>
      <c r="B18" s="9">
        <f>SUM(C18:E18)</f>
        <v>3842742371</v>
      </c>
      <c r="C18" s="1">
        <f>+'I Trimestre'!C18+'II Trimestre'!C18+'III Trimestre'!C18+'IV Trimestre'!C18</f>
        <v>1303420215.73</v>
      </c>
      <c r="D18" s="1">
        <f>+'I Trimestre'!D18+'II Trimestre'!D18+'III Trimestre'!D18+'IV Trimestre'!D18</f>
        <v>0</v>
      </c>
      <c r="E18" s="1">
        <f>+'I Trimestre'!E18+'II Trimestre'!E18+'III Trimestre'!E18+'IV Trimestre'!E18</f>
        <v>2539322155.27</v>
      </c>
    </row>
    <row r="19" spans="1:5" x14ac:dyDescent="0.25">
      <c r="A19" s="1" t="s">
        <v>77</v>
      </c>
      <c r="B19" s="9">
        <f>SUM(C19:E19)</f>
        <v>3836037683.0499992</v>
      </c>
      <c r="C19" s="1">
        <f>'IV Trimestre'!C19</f>
        <v>1295628123</v>
      </c>
      <c r="D19" s="1">
        <f>'IV Trimestre'!D19</f>
        <v>0</v>
      </c>
      <c r="E19" s="1">
        <f>'IV Trimestre'!E19</f>
        <v>2540409560.0499992</v>
      </c>
    </row>
    <row r="20" spans="1:5" x14ac:dyDescent="0.25">
      <c r="A20" s="1" t="s">
        <v>106</v>
      </c>
      <c r="B20" s="9">
        <f>SUM(C20:E20)</f>
        <v>3842742371</v>
      </c>
      <c r="C20" s="1">
        <f>+'I Trimestre'!C20+'II Trimestre'!C20+'III Trimestre'!C20+'IV Trimestre'!C20</f>
        <v>1303420215.73</v>
      </c>
      <c r="D20" s="1">
        <f>+'I Trimestre'!D20+'II Trimestre'!D20+'III Trimestre'!D20+'IV Trimestre'!D20</f>
        <v>0</v>
      </c>
      <c r="E20" s="1">
        <f>+'I Trimestre'!E20+'II Trimestre'!E20+'III Trimestre'!E20+'IV Trimestre'!E20</f>
        <v>2539322155.27</v>
      </c>
    </row>
    <row r="22" spans="1:5" x14ac:dyDescent="0.25">
      <c r="A22" s="1" t="s">
        <v>10</v>
      </c>
    </row>
    <row r="23" spans="1:5" x14ac:dyDescent="0.25">
      <c r="A23" s="1" t="s">
        <v>104</v>
      </c>
      <c r="B23" s="1">
        <f>B17</f>
        <v>3836037682.6799998</v>
      </c>
    </row>
    <row r="24" spans="1:5" x14ac:dyDescent="0.25">
      <c r="A24" s="1" t="s">
        <v>105</v>
      </c>
      <c r="B24" s="1">
        <f>'I Trimestre'!B24+'II Trimestre'!B24+'III Trimestre'!B24+'IV Trimestre'!B24</f>
        <v>3842889444.4400001</v>
      </c>
    </row>
    <row r="26" spans="1:5" x14ac:dyDescent="0.25">
      <c r="A26" s="1" t="s">
        <v>11</v>
      </c>
    </row>
    <row r="27" spans="1:5" x14ac:dyDescent="0.25">
      <c r="A27" s="1" t="s">
        <v>56</v>
      </c>
      <c r="B27" s="1">
        <v>1.4683304717083334</v>
      </c>
      <c r="C27" s="1">
        <v>1.4683304717083334</v>
      </c>
      <c r="D27" s="1">
        <v>1.4683304717083334</v>
      </c>
      <c r="E27" s="1">
        <v>1.4683304717083334</v>
      </c>
    </row>
    <row r="28" spans="1:5" x14ac:dyDescent="0.25">
      <c r="A28" s="1" t="s">
        <v>107</v>
      </c>
      <c r="B28" s="1">
        <v>1.53</v>
      </c>
      <c r="C28" s="1">
        <v>1.53</v>
      </c>
      <c r="D28" s="1">
        <v>1.53</v>
      </c>
      <c r="E28" s="1">
        <v>1.53</v>
      </c>
    </row>
    <row r="29" spans="1:5" x14ac:dyDescent="0.25">
      <c r="A29" s="1" t="s">
        <v>13</v>
      </c>
      <c r="B29" s="7">
        <f>+C29+E29</f>
        <v>40380</v>
      </c>
      <c r="C29" s="7">
        <v>33880</v>
      </c>
      <c r="D29" s="7"/>
      <c r="E29" s="7">
        <v>6500</v>
      </c>
    </row>
    <row r="31" spans="1:5" x14ac:dyDescent="0.25">
      <c r="A31" s="1" t="s">
        <v>14</v>
      </c>
    </row>
    <row r="32" spans="1:5" x14ac:dyDescent="0.25">
      <c r="A32" s="1" t="s">
        <v>57</v>
      </c>
      <c r="B32" s="1">
        <f>B16/B27</f>
        <v>2566062696.5783181</v>
      </c>
      <c r="C32" s="1">
        <f>C16/C27</f>
        <v>801173983.21872854</v>
      </c>
      <c r="D32" s="1">
        <f>D16/D27</f>
        <v>42191530.580934413</v>
      </c>
      <c r="E32" s="1">
        <f>E16/E27</f>
        <v>1722697182.7786553</v>
      </c>
    </row>
    <row r="33" spans="1:5" x14ac:dyDescent="0.25">
      <c r="A33" s="1" t="s">
        <v>108</v>
      </c>
      <c r="B33" s="1">
        <f>B18/B28</f>
        <v>2511596320.9150329</v>
      </c>
      <c r="C33" s="1">
        <f>C18/C28</f>
        <v>851908637.7320261</v>
      </c>
      <c r="D33" s="1">
        <f>D18/D28</f>
        <v>0</v>
      </c>
      <c r="E33" s="1">
        <f>E18/E28</f>
        <v>1659687683.1830065</v>
      </c>
    </row>
    <row r="34" spans="1:5" x14ac:dyDescent="0.25">
      <c r="A34" s="1" t="s">
        <v>58</v>
      </c>
      <c r="B34" s="1">
        <f>B32/B10</f>
        <v>620421.34830230125</v>
      </c>
      <c r="C34" s="1">
        <f>C32/C10</f>
        <v>270484.12667749106</v>
      </c>
      <c r="D34" s="1">
        <f>D32/D10</f>
        <v>1140311.6373225518</v>
      </c>
      <c r="E34" s="1">
        <f>E32/E10</f>
        <v>1515125.0508167592</v>
      </c>
    </row>
    <row r="35" spans="1:5" x14ac:dyDescent="0.25">
      <c r="A35" s="1" t="s">
        <v>109</v>
      </c>
      <c r="B35" s="1">
        <f>B33/B12</f>
        <v>627428.5088471229</v>
      </c>
      <c r="C35" s="1">
        <f>C33/C12</f>
        <v>293660.3370327563</v>
      </c>
      <c r="D35" s="1" t="e">
        <f>D33/D12</f>
        <v>#DIV/0!</v>
      </c>
      <c r="E35" s="1">
        <f>E33/E12</f>
        <v>1506068.6780245069</v>
      </c>
    </row>
    <row r="37" spans="1:5" x14ac:dyDescent="0.25">
      <c r="A37" s="4" t="s">
        <v>17</v>
      </c>
    </row>
    <row r="39" spans="1:5" x14ac:dyDescent="0.25">
      <c r="A39" s="1" t="s">
        <v>18</v>
      </c>
    </row>
    <row r="40" spans="1:5" x14ac:dyDescent="0.25">
      <c r="A40" s="1" t="s">
        <v>19</v>
      </c>
      <c r="B40" s="1">
        <f>B11/B29*100</f>
        <v>9.8291233283803869</v>
      </c>
      <c r="C40" s="1">
        <f>C11/C29*100</f>
        <v>8.6599763872491149</v>
      </c>
      <c r="D40" s="1" t="e">
        <f>D11/D29*100</f>
        <v>#DIV/0!</v>
      </c>
      <c r="E40" s="1">
        <f>E11/E29*100</f>
        <v>15.923076923076923</v>
      </c>
    </row>
    <row r="41" spans="1:5" x14ac:dyDescent="0.25">
      <c r="A41" s="1" t="s">
        <v>20</v>
      </c>
      <c r="B41" s="1">
        <f>B12/B29*100</f>
        <v>9.9133234274393267</v>
      </c>
      <c r="C41" s="1">
        <f>C12/C29*100</f>
        <v>8.5625737898465175</v>
      </c>
      <c r="D41" s="1" t="e">
        <f>D12/D29*100</f>
        <v>#DIV/0!</v>
      </c>
      <c r="E41" s="1">
        <f>E12/E29*100</f>
        <v>16.953846153846154</v>
      </c>
    </row>
    <row r="43" spans="1:5" x14ac:dyDescent="0.25">
      <c r="A43" s="1" t="s">
        <v>21</v>
      </c>
    </row>
    <row r="44" spans="1:5" x14ac:dyDescent="0.25">
      <c r="A44" s="1" t="s">
        <v>22</v>
      </c>
      <c r="B44" s="1">
        <f>B12/B11*100</f>
        <v>100.85663895187704</v>
      </c>
      <c r="C44" s="1">
        <f>C12/C11*100</f>
        <v>98.875255623721884</v>
      </c>
      <c r="D44" s="1" t="e">
        <f>D12/D11*100</f>
        <v>#DIV/0!</v>
      </c>
      <c r="E44" s="1">
        <f>E12/E11*100</f>
        <v>106.47342995169082</v>
      </c>
    </row>
    <row r="45" spans="1:5" x14ac:dyDescent="0.25">
      <c r="A45" s="1" t="s">
        <v>23</v>
      </c>
      <c r="B45" s="1">
        <f>B18/B17*100</f>
        <v>100.17478160734115</v>
      </c>
      <c r="C45" s="1">
        <f>C18/C17*100</f>
        <v>100.60141429409217</v>
      </c>
      <c r="D45" s="1" t="e">
        <f>D18/D17*100</f>
        <v>#DIV/0!</v>
      </c>
      <c r="E45" s="1">
        <f>E18/E17*100</f>
        <v>99.957195704690363</v>
      </c>
    </row>
    <row r="46" spans="1:5" x14ac:dyDescent="0.25">
      <c r="A46" s="1" t="s">
        <v>24</v>
      </c>
      <c r="B46" s="1">
        <f>AVERAGE(B44:B45)</f>
        <v>100.5157102796091</v>
      </c>
      <c r="C46" s="1">
        <f>AVERAGE(C44:C45)</f>
        <v>99.738334958907018</v>
      </c>
      <c r="D46" s="1" t="e">
        <f>AVERAGE(D44:D45)</f>
        <v>#DIV/0!</v>
      </c>
      <c r="E46" s="1">
        <f>AVERAGE(E44:E45)</f>
        <v>103.21531282819059</v>
      </c>
    </row>
    <row r="48" spans="1:5" x14ac:dyDescent="0.25">
      <c r="A48" s="1" t="s">
        <v>25</v>
      </c>
    </row>
    <row r="49" spans="1:5" x14ac:dyDescent="0.25">
      <c r="A49" s="1" t="s">
        <v>26</v>
      </c>
      <c r="B49" s="1">
        <f>B12/B13*100</f>
        <v>101.21365360303413</v>
      </c>
      <c r="C49" s="1">
        <f>C12/C13*100</f>
        <v>100.83420229405631</v>
      </c>
      <c r="D49" s="1" t="e">
        <f>D12/D13*100</f>
        <v>#DIV/0!</v>
      </c>
      <c r="E49" s="1">
        <f>E12/E13*100</f>
        <v>102.22634508348793</v>
      </c>
    </row>
    <row r="50" spans="1:5" x14ac:dyDescent="0.25">
      <c r="A50" s="1" t="s">
        <v>27</v>
      </c>
      <c r="B50" s="1">
        <f>B18/B19*100</f>
        <v>100.17478159767894</v>
      </c>
      <c r="C50" s="1">
        <f>C18/C19*100</f>
        <v>100.60141429409217</v>
      </c>
      <c r="D50" s="1" t="e">
        <f>D18/D19*100</f>
        <v>#DIV/0!</v>
      </c>
      <c r="E50" s="1">
        <f>E18/E19*100</f>
        <v>99.957195690132025</v>
      </c>
    </row>
    <row r="51" spans="1:5" x14ac:dyDescent="0.25">
      <c r="A51" s="1" t="s">
        <v>28</v>
      </c>
      <c r="B51" s="1">
        <f>(B49+B50)/2</f>
        <v>100.69421760035654</v>
      </c>
      <c r="C51" s="1">
        <f>(C49+C50)/2</f>
        <v>100.71780829407425</v>
      </c>
      <c r="D51" s="1" t="e">
        <f>(D49+D50)/2</f>
        <v>#DIV/0!</v>
      </c>
      <c r="E51" s="1">
        <f>(E49+E50)/2</f>
        <v>101.09177038680997</v>
      </c>
    </row>
    <row r="53" spans="1:5" x14ac:dyDescent="0.25">
      <c r="A53" s="1" t="s">
        <v>64</v>
      </c>
    </row>
    <row r="54" spans="1:5" x14ac:dyDescent="0.25">
      <c r="A54" s="1" t="s">
        <v>29</v>
      </c>
      <c r="B54" s="1">
        <f>B20/B18*100</f>
        <v>100</v>
      </c>
      <c r="C54" s="1">
        <f>C20/C18*100</f>
        <v>100</v>
      </c>
      <c r="D54" s="1" t="e">
        <f>D20/D18*100</f>
        <v>#DIV/0!</v>
      </c>
      <c r="E54" s="1">
        <f>E20/E18*100</f>
        <v>100</v>
      </c>
    </row>
    <row r="56" spans="1:5" x14ac:dyDescent="0.25">
      <c r="A56" s="1" t="s">
        <v>30</v>
      </c>
    </row>
    <row r="57" spans="1:5" x14ac:dyDescent="0.25">
      <c r="A57" s="1" t="s">
        <v>31</v>
      </c>
      <c r="B57" s="1">
        <f>((B12/B10)-1)*100</f>
        <v>-3.215667311411996</v>
      </c>
      <c r="C57" s="1">
        <f>((C12/C10)-1)*100</f>
        <v>-2.0594193112761672</v>
      </c>
      <c r="D57" s="1">
        <f>((D12/D10)-1)*100</f>
        <v>-100</v>
      </c>
      <c r="E57" s="1">
        <f>((E12/E10)-1)*100</f>
        <v>-3.0782761653474044</v>
      </c>
    </row>
    <row r="58" spans="1:5" x14ac:dyDescent="0.25">
      <c r="A58" s="1" t="s">
        <v>32</v>
      </c>
      <c r="B58" s="1">
        <f>((B33/B32)-1)*100</f>
        <v>-2.1225660517146694</v>
      </c>
      <c r="C58" s="1">
        <f>((C33/C32)-1)*100</f>
        <v>6.3325389460938686</v>
      </c>
      <c r="D58" s="1">
        <f>((D33/D32)-1)*100</f>
        <v>-100</v>
      </c>
      <c r="E58" s="1">
        <f>((E33/E32)-1)*100</f>
        <v>-3.6576073976052226</v>
      </c>
    </row>
    <row r="59" spans="1:5" x14ac:dyDescent="0.25">
      <c r="A59" s="1" t="s">
        <v>33</v>
      </c>
      <c r="B59" s="1">
        <f>((B35/B34)-1)*100</f>
        <v>1.1294196377986898</v>
      </c>
      <c r="C59" s="1">
        <f>((C35/C34)-1)*100</f>
        <v>8.5684179104895009</v>
      </c>
      <c r="D59" s="1" t="e">
        <f>((D35/D34)-1)*100</f>
        <v>#DIV/0!</v>
      </c>
      <c r="E59" s="1">
        <f>((E35/E34)-1)*100</f>
        <v>-0.59773104453459958</v>
      </c>
    </row>
    <row r="61" spans="1:5" x14ac:dyDescent="0.25">
      <c r="A61" s="1" t="s">
        <v>34</v>
      </c>
    </row>
    <row r="62" spans="1:5" x14ac:dyDescent="0.25">
      <c r="A62" s="1" t="s">
        <v>71</v>
      </c>
      <c r="B62" s="9">
        <f>B17/(B11*12)</f>
        <v>80541.649506172835</v>
      </c>
      <c r="C62" s="9">
        <f t="shared" ref="B62:E63" si="0">C17/(C11*12)</f>
        <v>36799.253663940013</v>
      </c>
      <c r="D62" s="9" t="e">
        <f t="shared" si="0"/>
        <v>#DIV/0!</v>
      </c>
      <c r="E62" s="9">
        <f t="shared" si="0"/>
        <v>204541.83250241543</v>
      </c>
    </row>
    <row r="63" spans="1:5" x14ac:dyDescent="0.25">
      <c r="A63" s="1" t="s">
        <v>72</v>
      </c>
      <c r="B63" s="9">
        <f t="shared" si="0"/>
        <v>79997.134878008161</v>
      </c>
      <c r="C63" s="9">
        <f t="shared" si="0"/>
        <v>37441.692971676435</v>
      </c>
      <c r="D63" s="9" t="e">
        <f t="shared" si="0"/>
        <v>#DIV/0!</v>
      </c>
      <c r="E63" s="9">
        <f t="shared" si="0"/>
        <v>192023.75644812462</v>
      </c>
    </row>
    <row r="64" spans="1:5" x14ac:dyDescent="0.25">
      <c r="A64" s="1" t="s">
        <v>37</v>
      </c>
      <c r="B64" s="1">
        <f>(B62/B63)*B46</f>
        <v>101.19988821536984</v>
      </c>
      <c r="C64" s="1">
        <f>(C62/C63)*C46</f>
        <v>98.026985343539593</v>
      </c>
      <c r="D64" s="1" t="e">
        <f>(D62/D63)*D46</f>
        <v>#DIV/0!</v>
      </c>
      <c r="E64" s="1">
        <f>E62/E63*E46</f>
        <v>109.94394453423556</v>
      </c>
    </row>
    <row r="65" spans="1:6" x14ac:dyDescent="0.25">
      <c r="A65" s="1" t="s">
        <v>69</v>
      </c>
      <c r="B65" s="1">
        <f t="shared" ref="B65:E66" si="1">B17/B11</f>
        <v>966499.79407407402</v>
      </c>
      <c r="C65" s="1">
        <f t="shared" si="1"/>
        <v>441591.04396728019</v>
      </c>
      <c r="D65" s="1" t="e">
        <f t="shared" si="1"/>
        <v>#DIV/0!</v>
      </c>
      <c r="E65" s="1">
        <f t="shared" si="1"/>
        <v>2454501.9900289853</v>
      </c>
    </row>
    <row r="66" spans="1:6" x14ac:dyDescent="0.25">
      <c r="A66" s="1" t="s">
        <v>70</v>
      </c>
      <c r="B66" s="1">
        <f t="shared" si="1"/>
        <v>959965.61853609793</v>
      </c>
      <c r="C66" s="1">
        <f t="shared" si="1"/>
        <v>449300.31566011719</v>
      </c>
      <c r="D66" s="1" t="e">
        <f t="shared" si="1"/>
        <v>#DIV/0!</v>
      </c>
      <c r="E66" s="1">
        <f t="shared" si="1"/>
        <v>2304285.0773774954</v>
      </c>
    </row>
    <row r="68" spans="1:6" x14ac:dyDescent="0.25">
      <c r="A68" s="1" t="s">
        <v>38</v>
      </c>
    </row>
    <row r="69" spans="1:6" x14ac:dyDescent="0.25">
      <c r="A69" s="1" t="s">
        <v>39</v>
      </c>
      <c r="B69" s="1">
        <f>(B24/B23)*100</f>
        <v>100.17861560096077</v>
      </c>
    </row>
    <row r="70" spans="1:6" x14ac:dyDescent="0.25">
      <c r="A70" s="1" t="s">
        <v>40</v>
      </c>
      <c r="B70" s="1">
        <f>(B18/B24)*100</f>
        <v>99.99617284228114</v>
      </c>
    </row>
    <row r="71" spans="1:6" ht="15.75" thickBot="1" x14ac:dyDescent="0.3">
      <c r="A71" s="5"/>
      <c r="B71" s="5"/>
      <c r="C71" s="5"/>
      <c r="D71" s="5"/>
      <c r="E71" s="5"/>
      <c r="F71" s="8"/>
    </row>
    <row r="72" spans="1:6" ht="15.75" thickTop="1" x14ac:dyDescent="0.25"/>
    <row r="73" spans="1:6" x14ac:dyDescent="0.25">
      <c r="A73" s="1" t="s">
        <v>46</v>
      </c>
    </row>
    <row r="74" spans="1:6" x14ac:dyDescent="0.25">
      <c r="A74" s="1" t="s">
        <v>118</v>
      </c>
    </row>
    <row r="75" spans="1:6" x14ac:dyDescent="0.25">
      <c r="A75" s="1" t="s">
        <v>119</v>
      </c>
    </row>
    <row r="79" spans="1:6" x14ac:dyDescent="0.25">
      <c r="A79" s="1" t="s">
        <v>67</v>
      </c>
    </row>
    <row r="80" spans="1:6" x14ac:dyDescent="0.25">
      <c r="A80" s="1" t="s">
        <v>68</v>
      </c>
    </row>
    <row r="81" spans="1:1" x14ac:dyDescent="0.25">
      <c r="A81" s="1" t="s">
        <v>73</v>
      </c>
    </row>
  </sheetData>
  <mergeCells count="3">
    <mergeCell ref="A2:E2"/>
    <mergeCell ref="A4:A5"/>
    <mergeCell ref="C4:E4"/>
  </mergeCells>
  <pageMargins left="0.7" right="0.7" top="0.75" bottom="0.75" header="0.3" footer="0.3"/>
  <pageSetup scale="45"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I Trimestre</vt:lpstr>
      <vt:lpstr>II Trimestre</vt:lpstr>
      <vt:lpstr>III Trimestre</vt:lpstr>
      <vt:lpstr>IV Trimestre</vt:lpstr>
      <vt:lpstr>I Semestre</vt:lpstr>
      <vt:lpstr>III Trimestre Acumulado</vt:lpstr>
      <vt:lpstr>Anual 2012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catherine.mata</dc:creator>
  <cp:lastModifiedBy>Sayra Rojas Rios</cp:lastModifiedBy>
  <cp:lastPrinted>2012-07-30T17:01:50Z</cp:lastPrinted>
  <dcterms:created xsi:type="dcterms:W3CDTF">2012-02-17T20:51:13Z</dcterms:created>
  <dcterms:modified xsi:type="dcterms:W3CDTF">2013-10-29T20:45:50Z</dcterms:modified>
</cp:coreProperties>
</file>